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harts/chart791.xml" ContentType="application/vnd.openxmlformats-officedocument.drawingml.chart+xml"/>
  <Override PartName="/xl/charts/chart792.xml" ContentType="application/vnd.openxmlformats-officedocument.drawingml.chart+xml"/>
  <Override PartName="/xl/charts/chart793.xml" ContentType="application/vnd.openxmlformats-officedocument.drawingml.chart+xml"/>
  <Override PartName="/xl/charts/chart794.xml" ContentType="application/vnd.openxmlformats-officedocument.drawingml.chart+xml"/>
  <Override PartName="/xl/charts/chart795.xml" ContentType="application/vnd.openxmlformats-officedocument.drawingml.chart+xml"/>
  <Override PartName="/xl/charts/chart796.xml" ContentType="application/vnd.openxmlformats-officedocument.drawingml.chart+xml"/>
  <Override PartName="/xl/charts/chart797.xml" ContentType="application/vnd.openxmlformats-officedocument.drawingml.chart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charts/chart800.xml" ContentType="application/vnd.openxmlformats-officedocument.drawingml.chart+xml"/>
  <Override PartName="/xl/charts/chart801.xml" ContentType="application/vnd.openxmlformats-officedocument.drawingml.chart+xml"/>
  <Override PartName="/xl/charts/chart802.xml" ContentType="application/vnd.openxmlformats-officedocument.drawingml.chart+xml"/>
  <Override PartName="/xl/charts/chart803.xml" ContentType="application/vnd.openxmlformats-officedocument.drawingml.chart+xml"/>
  <Override PartName="/xl/charts/chart804.xml" ContentType="application/vnd.openxmlformats-officedocument.drawingml.chart+xml"/>
  <Override PartName="/xl/charts/chart805.xml" ContentType="application/vnd.openxmlformats-officedocument.drawingml.chart+xml"/>
  <Override PartName="/xl/charts/chart806.xml" ContentType="application/vnd.openxmlformats-officedocument.drawingml.chart+xml"/>
  <Override PartName="/xl/charts/chart807.xml" ContentType="application/vnd.openxmlformats-officedocument.drawingml.chart+xml"/>
  <Override PartName="/xl/charts/chart80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ui.girao\Desktop\"/>
    </mc:Choice>
  </mc:AlternateContent>
  <bookViews>
    <workbookView xWindow="0" yWindow="0" windowWidth="25110" windowHeight="12030"/>
  </bookViews>
  <sheets>
    <sheet name="Mar" sheetId="5" r:id="rId1"/>
    <sheet name="Folha1" sheetId="6" r:id="rId2"/>
  </sheets>
  <definedNames>
    <definedName name="_xlnm.Print_Area" localSheetId="0">Mar!$A$1:$T$110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4" i="5" l="1"/>
  <c r="B45" i="5" l="1"/>
  <c r="L19" i="5"/>
  <c r="N27" i="5"/>
  <c r="N24" i="5"/>
  <c r="L17" i="5"/>
  <c r="Q49" i="5"/>
  <c r="Q34" i="5" l="1"/>
  <c r="Q31" i="5"/>
  <c r="P43" i="5" l="1"/>
  <c r="R43" i="5" l="1"/>
  <c r="F56" i="5"/>
  <c r="Q24" i="5" l="1"/>
  <c r="N34" i="5"/>
  <c r="H24" i="5"/>
  <c r="N31" i="5"/>
  <c r="N30" i="5"/>
  <c r="Q30" i="5" s="1"/>
  <c r="Q27" i="5"/>
  <c r="I67" i="5" l="1"/>
  <c r="J11" i="5" l="1"/>
  <c r="B42" i="5"/>
  <c r="B38" i="5"/>
  <c r="K69" i="5"/>
  <c r="F67" i="5" l="1"/>
  <c r="J10" i="5" l="1"/>
  <c r="I65" i="5"/>
  <c r="F65" i="5"/>
  <c r="M69" i="5"/>
  <c r="P61" i="5" l="1"/>
  <c r="B56" i="5" l="1"/>
  <c r="I66" i="5" l="1"/>
  <c r="F66" i="5"/>
  <c r="I64" i="5"/>
  <c r="F64" i="5"/>
  <c r="I63" i="5"/>
  <c r="F63" i="5"/>
  <c r="I62" i="5"/>
  <c r="F62" i="5"/>
  <c r="I61" i="5"/>
  <c r="F61" i="5"/>
  <c r="D76" i="5"/>
  <c r="K70" i="5" l="1"/>
  <c r="O43" i="5" s="1"/>
  <c r="M70" i="5"/>
  <c r="P67" i="5"/>
  <c r="Q43" i="5" l="1"/>
  <c r="M71" i="5"/>
  <c r="P70" i="5"/>
  <c r="K71" i="5"/>
  <c r="D56" i="5"/>
  <c r="P71" i="5" l="1"/>
  <c r="B76" i="5"/>
  <c r="H56" i="5"/>
  <c r="P69" i="5"/>
  <c r="P58" i="5" l="1"/>
  <c r="P56" i="5"/>
  <c r="P57" i="5"/>
  <c r="O40" i="5" l="1"/>
  <c r="M57" i="5"/>
  <c r="M56" i="5"/>
  <c r="O39" i="5" l="1"/>
  <c r="P74" i="5"/>
  <c r="J76" i="5" s="1"/>
  <c r="I73" i="5"/>
  <c r="I74" i="5" l="1"/>
  <c r="U77" i="5" s="1"/>
  <c r="H76" i="5" l="1"/>
  <c r="P76" i="5" s="1"/>
  <c r="P77" i="5" l="1"/>
  <c r="O47" i="5"/>
  <c r="O51" i="5" l="1"/>
  <c r="Q46" i="5"/>
  <c r="O46" i="5"/>
</calcChain>
</file>

<file path=xl/sharedStrings.xml><?xml version="1.0" encoding="utf-8"?>
<sst xmlns="http://schemas.openxmlformats.org/spreadsheetml/2006/main" count="134" uniqueCount="92">
  <si>
    <t xml:space="preserve"> </t>
  </si>
  <si>
    <t>Anexos :</t>
  </si>
  <si>
    <t>Custo p/ m2 :</t>
  </si>
  <si>
    <t xml:space="preserve">Taxa de Urbanização (Tu):  </t>
  </si>
  <si>
    <t>T = k x C x Ab</t>
  </si>
  <si>
    <t>(Art.º 40º do RMROU)</t>
  </si>
  <si>
    <t>Tu =</t>
  </si>
  <si>
    <t>x</t>
  </si>
  <si>
    <t xml:space="preserve"> =</t>
  </si>
  <si>
    <t xml:space="preserve">Taxa de Compensação (Tc):  </t>
  </si>
  <si>
    <t>V = k x C x (0,75 x Ap + 0,25 x Ac)</t>
  </si>
  <si>
    <t xml:space="preserve">Cedências obrigatórias : </t>
  </si>
  <si>
    <t>Verdes</t>
  </si>
  <si>
    <t>Equipamentos</t>
  </si>
  <si>
    <t>Cedência a Dom. Público :</t>
  </si>
  <si>
    <t>m2</t>
  </si>
  <si>
    <t>Comércio ou serviços:</t>
  </si>
  <si>
    <t>m2/100</t>
  </si>
  <si>
    <t>Industria/Armazéns :</t>
  </si>
  <si>
    <t>Emp. Turístico :</t>
  </si>
  <si>
    <t>m2/120</t>
  </si>
  <si>
    <t>Agro pecuária :</t>
  </si>
  <si>
    <t>Bloco Habitacional/Moradia em lot :</t>
  </si>
  <si>
    <t>m2/fogo</t>
  </si>
  <si>
    <t>Moradia Unifamiliar :</t>
  </si>
  <si>
    <t>Eq Col</t>
  </si>
  <si>
    <t>Total</t>
  </si>
  <si>
    <t>Área de Cedência equivalente :</t>
  </si>
  <si>
    <t>Ac req =</t>
  </si>
  <si>
    <t xml:space="preserve">Área de cedência obrigatória: </t>
  </si>
  <si>
    <t>Ac ob =</t>
  </si>
  <si>
    <t xml:space="preserve">Área de cedência final (Diferença) : </t>
  </si>
  <si>
    <t>Ac =</t>
  </si>
  <si>
    <t>Se Ac req &gt; 0,  Ap tem equivalência :</t>
  </si>
  <si>
    <t>Ap =</t>
  </si>
  <si>
    <t>Área de cedência total a cobrar:</t>
  </si>
  <si>
    <t>Se Ac req = 0,  Ap = Diferencial :</t>
  </si>
  <si>
    <t>Tc=</t>
  </si>
  <si>
    <t xml:space="preserve">(  0,75 </t>
  </si>
  <si>
    <t xml:space="preserve"> x</t>
  </si>
  <si>
    <t xml:space="preserve"> + 0,25 x</t>
  </si>
  <si>
    <r>
      <t xml:space="preserve">) </t>
    </r>
    <r>
      <rPr>
        <sz val="7"/>
        <rFont val="Arial"/>
        <family val="2"/>
      </rPr>
      <t>(Art.º 45º  do RMROU)</t>
    </r>
  </si>
  <si>
    <t xml:space="preserve">Tc = </t>
  </si>
  <si>
    <t>Classe de espaço - Solo Rústico</t>
  </si>
  <si>
    <t>m²</t>
  </si>
  <si>
    <t>Indice Urbanistico</t>
  </si>
  <si>
    <t>Taxa de Compensação</t>
  </si>
  <si>
    <t>Taxa de Urbanização</t>
  </si>
  <si>
    <t>Tu=</t>
  </si>
  <si>
    <t>Áreas de Cedência</t>
  </si>
  <si>
    <t>Solo Urbano</t>
  </si>
  <si>
    <t>Solo Rústico</t>
  </si>
  <si>
    <t xml:space="preserve">Elemento instrutório constante do  Anexo I da Portaria 71-A/2024 de 27 de fevereiro </t>
  </si>
  <si>
    <t xml:space="preserve">A operação insere-se em: </t>
  </si>
  <si>
    <t>Solo Rústico?</t>
  </si>
  <si>
    <t>Solo Urbano?</t>
  </si>
  <si>
    <r>
      <t>Área de demolição</t>
    </r>
    <r>
      <rPr>
        <b/>
        <sz val="9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(se aplicável)</t>
    </r>
  </si>
  <si>
    <r>
      <t xml:space="preserve">1. Com base no artº 40º do Regulamento Municipal da Realização de Operações Urbanísticas, fica a operação urbanística sujeita à Taxa pela realização, reforço e manutenção de infra-estruturas urbanísticas - </t>
    </r>
    <r>
      <rPr>
        <b/>
        <sz val="11"/>
        <rFont val="Arial"/>
        <family val="2"/>
      </rPr>
      <t>Taxa de Urbanização</t>
    </r>
    <r>
      <rPr>
        <sz val="11"/>
        <rFont val="Arial"/>
        <family val="2"/>
      </rPr>
      <t>, com o seguinte valor:</t>
    </r>
  </si>
  <si>
    <t>Número de Fogos</t>
  </si>
  <si>
    <t xml:space="preserve">2. Para efeitos de cálculo da Taxa de Compensação, nos termos do Quadro 8 do Art.º 102º do Regulamento do PDM,  os Espaços Verdes e Equipamento de Utilização coletiva, com cedência obrigatória, correspopndem ás seguintes áreas: </t>
  </si>
  <si>
    <t>Classe de espaço - Solo Urbano</t>
  </si>
  <si>
    <t>un</t>
  </si>
  <si>
    <t>1. Sendo a área existente superior à àrea final,  a Taxa de Urbanização é nula.</t>
  </si>
  <si>
    <t>3. Nestes termos, as áreas de cedência obrigatórias são convertidas em numerário, com base no  artº 45.º do Regulamento do PDM, fica a operação urbanística sujeita ao pagamento da Taxa de Compensação, com o seguinte valor:</t>
  </si>
  <si>
    <t>3. Nestes termos, a dotação mínima de áreas de cedência obrigatória é atingida, sendo dado cumprimento ao disposto no n.º 5 do Artº 44º do Regulamento Municipal da Realização de Operações Urbanísticas. A Taxa de Compensação é nula</t>
  </si>
  <si>
    <t xml:space="preserve">3. Sendo a área existente superior à àrea final,  a Taxa de Compensação é nula.  </t>
  </si>
  <si>
    <t>,</t>
  </si>
  <si>
    <t>Taxa sobre área :</t>
  </si>
  <si>
    <t>=</t>
  </si>
  <si>
    <t>Taxa sobre prazo :</t>
  </si>
  <si>
    <t>Calendarização (meses):</t>
  </si>
  <si>
    <t>Muros de vedação :</t>
  </si>
  <si>
    <t>Confinantes c/ via pública (m) :</t>
  </si>
  <si>
    <t>Não confinantes com via pública (+ de 1,80m) :</t>
  </si>
  <si>
    <t>Piscina :</t>
  </si>
  <si>
    <r>
      <t>área de</t>
    </r>
    <r>
      <rPr>
        <sz val="10"/>
        <rFont val="Arial"/>
        <family val="2"/>
      </rPr>
      <t xml:space="preserve"> (m2)</t>
    </r>
    <r>
      <rPr>
        <sz val="11"/>
        <rFont val="Arial"/>
        <family val="2"/>
      </rPr>
      <t xml:space="preserve"> : </t>
    </r>
  </si>
  <si>
    <t>CALCULOS</t>
  </si>
  <si>
    <t xml:space="preserve">Operação urbanística localizada em Loteamento ? </t>
  </si>
  <si>
    <t>1. Sendo a pretensão a executar em Loteamento, a Taxa de Urbanização é nula.</t>
  </si>
  <si>
    <r>
      <t xml:space="preserve">Taxas de Urbanização e de Compensação </t>
    </r>
    <r>
      <rPr>
        <sz val="9"/>
        <color theme="1"/>
        <rFont val="Calibri"/>
        <family val="2"/>
        <scheme val="minor"/>
      </rPr>
      <t>Cálculo conforme Artºs  39º a 46º do Regulamento Municipal da Realização de Operações Urbanísticas</t>
    </r>
  </si>
  <si>
    <t xml:space="preserve">2. Sendo a pretensão a executar em Loteamento, os Espaços Verdes e Equipamento de Utilização coletiva não são contabilizados. </t>
  </si>
  <si>
    <r>
      <t xml:space="preserve">3. Considerando a existência de défice da dotação de áreas de cedência obrigatória, com base no  artº 45.º do Regulamento do PDM, fica a operação urbanística sujeita ao pagamento da </t>
    </r>
    <r>
      <rPr>
        <b/>
        <sz val="11"/>
        <rFont val="Arial"/>
        <family val="2"/>
      </rPr>
      <t xml:space="preserve">Taxa de Compensação, </t>
    </r>
    <r>
      <rPr>
        <sz val="11"/>
        <rFont val="Arial"/>
        <family val="2"/>
      </rPr>
      <t>com o seguinte valor:</t>
    </r>
  </si>
  <si>
    <t>Espaços Verdes</t>
  </si>
  <si>
    <t>Estimativa dos encargos urbanísticos</t>
  </si>
  <si>
    <r>
      <t xml:space="preserve">Área bruta de construção </t>
    </r>
    <r>
      <rPr>
        <sz val="10"/>
        <color theme="1"/>
        <rFont val="Calibri"/>
        <family val="2"/>
        <scheme val="minor"/>
      </rPr>
      <t xml:space="preserve"> (Construção nova, ampliação do existente ou legalização)</t>
    </r>
  </si>
  <si>
    <r>
      <t>Área de cedência ao domínio público</t>
    </r>
    <r>
      <rPr>
        <sz val="9"/>
        <color theme="1"/>
        <rFont val="Calibri"/>
        <family val="2"/>
        <scheme val="minor"/>
      </rPr>
      <t xml:space="preserve"> (se aplicável)</t>
    </r>
  </si>
  <si>
    <t>3. Sendo a pretensão a executar em Loteamento, a Taxa de Compensação é nula.</t>
  </si>
  <si>
    <t>Titulo de autorização de construção</t>
  </si>
  <si>
    <t xml:space="preserve">Desconto de </t>
  </si>
  <si>
    <t>Tipo operação urbanística</t>
  </si>
  <si>
    <t>Total das Taxas Urbanísticas previstas</t>
  </si>
  <si>
    <t xml:space="preserve">Operação urbanística considerada de Impacte Semelhante a Loteamento?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</si>
</sst>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-2]\ #,##0.00"/>
    <numFmt numFmtId="165" formatCode="#,##0.00\ &quot;€&quot;"/>
  </numFmts>
  <fonts count="25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  <font>
      <b/>
      <i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7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u/>
      <sz val="9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9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000000"/>
      <name val="Calibri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6">
    <xf numFmtId="0" fontId="0" fillId="0" borderId="0" xfId="0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2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left"/>
    </xf>
    <xf numFmtId="0" fontId="2" fillId="0" borderId="0" xfId="0" applyFont="1"/>
    <xf numFmtId="164" fontId="0" fillId="0" borderId="0" xfId="0" applyNumberFormat="1" applyBorder="1"/>
    <xf numFmtId="0" fontId="1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3" fillId="0" borderId="0" xfId="0" applyFont="1" applyBorder="1"/>
    <xf numFmtId="11" fontId="1" fillId="0" borderId="0" xfId="0" applyNumberFormat="1" applyFont="1" applyBorder="1"/>
    <xf numFmtId="0" fontId="6" fillId="0" borderId="0" xfId="0" applyFont="1"/>
    <xf numFmtId="0" fontId="6" fillId="0" borderId="0" xfId="0" applyFont="1" applyBorder="1"/>
    <xf numFmtId="0" fontId="6" fillId="0" borderId="0" xfId="0" applyFont="1" applyBorder="1" applyAlignment="1">
      <alignment horizontal="right"/>
    </xf>
    <xf numFmtId="2" fontId="1" fillId="0" borderId="4" xfId="0" applyNumberFormat="1" applyFont="1" applyBorder="1"/>
    <xf numFmtId="2" fontId="6" fillId="0" borderId="0" xfId="0" applyNumberFormat="1" applyFont="1" applyBorder="1"/>
    <xf numFmtId="0" fontId="2" fillId="0" borderId="0" xfId="0" applyFont="1" applyBorder="1"/>
    <xf numFmtId="11" fontId="0" fillId="0" borderId="0" xfId="0" applyNumberFormat="1"/>
    <xf numFmtId="2" fontId="1" fillId="0" borderId="4" xfId="0" applyNumberFormat="1" applyFont="1" applyBorder="1" applyAlignment="1">
      <alignment horizontal="center"/>
    </xf>
    <xf numFmtId="11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Border="1"/>
    <xf numFmtId="2" fontId="1" fillId="0" borderId="0" xfId="0" applyNumberFormat="1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Border="1"/>
    <xf numFmtId="164" fontId="2" fillId="0" borderId="0" xfId="0" applyNumberFormat="1" applyFont="1" applyBorder="1" applyAlignment="1"/>
    <xf numFmtId="164" fontId="2" fillId="0" borderId="0" xfId="0" applyNumberFormat="1" applyFont="1" applyBorder="1" applyAlignment="1"/>
    <xf numFmtId="0" fontId="9" fillId="3" borderId="0" xfId="0" applyFont="1" applyFill="1" applyAlignment="1">
      <alignment horizontal="center" readingOrder="1"/>
    </xf>
    <xf numFmtId="0" fontId="10" fillId="3" borderId="0" xfId="0" applyFont="1" applyFill="1"/>
    <xf numFmtId="0" fontId="10" fillId="3" borderId="0" xfId="0" applyFont="1" applyFill="1" applyAlignment="1">
      <alignment horizontal="left"/>
    </xf>
    <xf numFmtId="2" fontId="10" fillId="3" borderId="0" xfId="0" applyNumberFormat="1" applyFont="1" applyFill="1" applyProtection="1"/>
    <xf numFmtId="0" fontId="10" fillId="3" borderId="0" xfId="0" applyFont="1" applyFill="1" applyBorder="1" applyAlignment="1">
      <alignment horizontal="left" vertical="center"/>
    </xf>
    <xf numFmtId="4" fontId="11" fillId="3" borderId="0" xfId="0" applyNumberFormat="1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0" fillId="0" borderId="4" xfId="0" applyBorder="1"/>
    <xf numFmtId="0" fontId="0" fillId="0" borderId="4" xfId="0" applyBorder="1" applyAlignment="1">
      <alignment horizontal="right"/>
    </xf>
    <xf numFmtId="0" fontId="1" fillId="0" borderId="4" xfId="0" applyFont="1" applyBorder="1"/>
    <xf numFmtId="0" fontId="4" fillId="0" borderId="0" xfId="0" applyFont="1" applyBorder="1" applyAlignment="1">
      <alignment horizontal="left"/>
    </xf>
    <xf numFmtId="164" fontId="2" fillId="0" borderId="0" xfId="0" applyNumberFormat="1" applyFont="1" applyBorder="1" applyAlignment="1"/>
    <xf numFmtId="0" fontId="14" fillId="5" borderId="4" xfId="0" applyFont="1" applyFill="1" applyBorder="1" applyAlignment="1" applyProtection="1">
      <alignment horizontal="center" vertical="center"/>
      <protection locked="0"/>
    </xf>
    <xf numFmtId="0" fontId="15" fillId="3" borderId="5" xfId="0" applyFont="1" applyFill="1" applyBorder="1" applyAlignment="1">
      <alignment readingOrder="1"/>
    </xf>
    <xf numFmtId="164" fontId="2" fillId="0" borderId="0" xfId="0" applyNumberFormat="1" applyFont="1" applyBorder="1" applyAlignment="1"/>
    <xf numFmtId="0" fontId="0" fillId="0" borderId="0" xfId="0" applyBorder="1" applyAlignment="1">
      <alignment horizontal="center"/>
    </xf>
    <xf numFmtId="164" fontId="1" fillId="0" borderId="0" xfId="0" applyNumberFormat="1" applyFont="1" applyBorder="1" applyAlignment="1">
      <alignment horizontal="left"/>
    </xf>
    <xf numFmtId="164" fontId="4" fillId="0" borderId="7" xfId="0" applyNumberFormat="1" applyFont="1" applyBorder="1" applyAlignment="1">
      <alignment horizontal="center"/>
    </xf>
    <xf numFmtId="164" fontId="2" fillId="0" borderId="0" xfId="0" applyNumberFormat="1" applyFont="1" applyBorder="1" applyAlignment="1"/>
    <xf numFmtId="0" fontId="1" fillId="0" borderId="0" xfId="0" applyFont="1" applyBorder="1" applyAlignment="1">
      <alignment horizontal="left" vertical="center" wrapText="1"/>
    </xf>
    <xf numFmtId="0" fontId="4" fillId="0" borderId="0" xfId="0" applyFont="1" applyBorder="1" applyAlignment="1"/>
    <xf numFmtId="0" fontId="1" fillId="0" borderId="0" xfId="0" applyFont="1" applyBorder="1" applyAlignment="1"/>
    <xf numFmtId="0" fontId="1" fillId="0" borderId="0" xfId="0" quotePrefix="1" applyFont="1" applyBorder="1" applyAlignment="1">
      <alignment horizontal="right"/>
    </xf>
    <xf numFmtId="0" fontId="15" fillId="3" borderId="0" xfId="0" applyFont="1" applyFill="1" applyBorder="1" applyAlignment="1">
      <alignment readingOrder="1"/>
    </xf>
    <xf numFmtId="0" fontId="21" fillId="0" borderId="0" xfId="0" applyFont="1"/>
    <xf numFmtId="0" fontId="0" fillId="0" borderId="0" xfId="0" applyAlignment="1">
      <alignment horizontal="left"/>
    </xf>
    <xf numFmtId="2" fontId="10" fillId="3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0" fontId="2" fillId="0" borderId="0" xfId="0" applyFont="1" applyAlignment="1">
      <alignment horizontal="right" vertical="center"/>
    </xf>
    <xf numFmtId="165" fontId="2" fillId="0" borderId="0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1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2" fontId="1" fillId="0" borderId="0" xfId="0" applyNumberFormat="1" applyFont="1" applyBorder="1" applyAlignment="1">
      <alignment horizontal="left" vertical="center"/>
    </xf>
    <xf numFmtId="0" fontId="1" fillId="9" borderId="4" xfId="0" applyFont="1" applyFill="1" applyBorder="1" applyAlignment="1">
      <alignment horizontal="center" vertical="center"/>
    </xf>
    <xf numFmtId="49" fontId="1" fillId="9" borderId="4" xfId="0" applyNumberFormat="1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vertical="center"/>
    </xf>
    <xf numFmtId="0" fontId="1" fillId="9" borderId="13" xfId="0" applyFont="1" applyFill="1" applyBorder="1" applyAlignment="1">
      <alignment horizontal="center" vertical="center"/>
    </xf>
    <xf numFmtId="49" fontId="1" fillId="9" borderId="13" xfId="0" applyNumberFormat="1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vertical="center"/>
    </xf>
    <xf numFmtId="3" fontId="15" fillId="8" borderId="1" xfId="0" applyNumberFormat="1" applyFont="1" applyFill="1" applyBorder="1" applyAlignment="1">
      <alignment horizontal="right" vertical="center"/>
    </xf>
    <xf numFmtId="0" fontId="13" fillId="6" borderId="2" xfId="0" applyFont="1" applyFill="1" applyBorder="1" applyAlignment="1">
      <alignment vertical="center"/>
    </xf>
    <xf numFmtId="1" fontId="14" fillId="5" borderId="4" xfId="0" applyNumberFormat="1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 applyBorder="1" applyAlignment="1">
      <alignment horizontal="center"/>
    </xf>
    <xf numFmtId="0" fontId="0" fillId="0" borderId="0" xfId="0" applyBorder="1" applyAlignment="1"/>
    <xf numFmtId="165" fontId="1" fillId="9" borderId="1" xfId="0" applyNumberFormat="1" applyFont="1" applyFill="1" applyBorder="1" applyAlignment="1">
      <alignment horizontal="center" vertical="center"/>
    </xf>
    <xf numFmtId="165" fontId="1" fillId="9" borderId="3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left" vertical="center"/>
    </xf>
    <xf numFmtId="0" fontId="13" fillId="6" borderId="2" xfId="0" applyFont="1" applyFill="1" applyBorder="1" applyAlignment="1">
      <alignment horizontal="left" vertical="center"/>
    </xf>
    <xf numFmtId="0" fontId="13" fillId="6" borderId="3" xfId="0" applyFont="1" applyFill="1" applyBorder="1" applyAlignment="1">
      <alignment horizontal="left" vertical="center"/>
    </xf>
    <xf numFmtId="2" fontId="14" fillId="5" borderId="1" xfId="0" applyNumberFormat="1" applyFont="1" applyFill="1" applyBorder="1" applyAlignment="1" applyProtection="1">
      <alignment horizontal="center" vertical="center"/>
      <protection locked="0"/>
    </xf>
    <xf numFmtId="2" fontId="14" fillId="5" borderId="2" xfId="0" applyNumberFormat="1" applyFont="1" applyFill="1" applyBorder="1" applyAlignment="1" applyProtection="1">
      <alignment horizontal="center" vertical="center"/>
      <protection locked="0"/>
    </xf>
    <xf numFmtId="2" fontId="14" fillId="5" borderId="3" xfId="0" applyNumberFormat="1" applyFont="1" applyFill="1" applyBorder="1" applyAlignment="1" applyProtection="1">
      <alignment horizontal="center" vertical="center"/>
      <protection locked="0"/>
    </xf>
    <xf numFmtId="0" fontId="14" fillId="5" borderId="1" xfId="0" applyFont="1" applyFill="1" applyBorder="1" applyAlignment="1" applyProtection="1">
      <alignment horizontal="center" vertical="center"/>
      <protection locked="0"/>
    </xf>
    <xf numFmtId="0" fontId="14" fillId="5" borderId="2" xfId="0" applyFont="1" applyFill="1" applyBorder="1" applyAlignment="1" applyProtection="1">
      <alignment horizontal="center" vertical="center"/>
      <protection locked="0"/>
    </xf>
    <xf numFmtId="0" fontId="14" fillId="5" borderId="3" xfId="0" applyFont="1" applyFill="1" applyBorder="1" applyAlignment="1" applyProtection="1">
      <alignment horizontal="center" vertical="center"/>
      <protection locked="0"/>
    </xf>
    <xf numFmtId="0" fontId="14" fillId="6" borderId="2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164" fontId="4" fillId="9" borderId="1" xfId="0" applyNumberFormat="1" applyFont="1" applyFill="1" applyBorder="1" applyAlignment="1">
      <alignment horizontal="center" vertical="center"/>
    </xf>
    <xf numFmtId="164" fontId="4" fillId="9" borderId="2" xfId="0" applyNumberFormat="1" applyFont="1" applyFill="1" applyBorder="1" applyAlignment="1">
      <alignment horizontal="center" vertical="center"/>
    </xf>
    <xf numFmtId="164" fontId="4" fillId="9" borderId="3" xfId="0" applyNumberFormat="1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164" fontId="23" fillId="9" borderId="4" xfId="0" applyNumberFormat="1" applyFont="1" applyFill="1" applyBorder="1" applyAlignment="1">
      <alignment horizontal="center" vertical="center"/>
    </xf>
    <xf numFmtId="0" fontId="0" fillId="9" borderId="12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4" fontId="24" fillId="9" borderId="9" xfId="0" applyNumberFormat="1" applyFont="1" applyFill="1" applyBorder="1" applyAlignment="1">
      <alignment horizontal="center" vertical="top"/>
    </xf>
    <xf numFmtId="164" fontId="24" fillId="9" borderId="7" xfId="0" applyNumberFormat="1" applyFont="1" applyFill="1" applyBorder="1" applyAlignment="1">
      <alignment horizontal="center" vertical="top"/>
    </xf>
    <xf numFmtId="164" fontId="24" fillId="9" borderId="8" xfId="0" applyNumberFormat="1" applyFont="1" applyFill="1" applyBorder="1" applyAlignment="1">
      <alignment horizontal="center" vertical="top"/>
    </xf>
    <xf numFmtId="0" fontId="17" fillId="7" borderId="4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165" fontId="14" fillId="9" borderId="1" xfId="0" applyNumberFormat="1" applyFont="1" applyFill="1" applyBorder="1" applyAlignment="1" applyProtection="1">
      <alignment horizontal="center" vertical="center"/>
    </xf>
    <xf numFmtId="165" fontId="14" fillId="9" borderId="2" xfId="0" applyNumberFormat="1" applyFont="1" applyFill="1" applyBorder="1" applyAlignment="1" applyProtection="1">
      <alignment horizontal="center" vertical="center"/>
    </xf>
    <xf numFmtId="165" fontId="14" fillId="9" borderId="3" xfId="0" applyNumberFormat="1" applyFont="1" applyFill="1" applyBorder="1" applyAlignment="1" applyProtection="1">
      <alignment horizontal="center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9" borderId="2" xfId="0" applyNumberFormat="1" applyFont="1" applyFill="1" applyBorder="1" applyAlignment="1">
      <alignment horizontal="center" vertical="center"/>
    </xf>
    <xf numFmtId="164" fontId="1" fillId="9" borderId="3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2" fontId="1" fillId="2" borderId="1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1" fillId="0" borderId="12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164" fontId="2" fillId="0" borderId="5" xfId="0" applyNumberFormat="1" applyFont="1" applyBorder="1" applyAlignment="1">
      <alignment horizontal="right" vertical="center"/>
    </xf>
    <xf numFmtId="164" fontId="2" fillId="0" borderId="0" xfId="0" applyNumberFormat="1" applyFont="1" applyBorder="1" applyAlignment="1">
      <alignment horizontal="right" vertical="center"/>
    </xf>
    <xf numFmtId="1" fontId="14" fillId="5" borderId="1" xfId="0" applyNumberFormat="1" applyFont="1" applyFill="1" applyBorder="1" applyAlignment="1" applyProtection="1">
      <alignment horizontal="center" vertical="center"/>
      <protection locked="0"/>
    </xf>
    <xf numFmtId="1" fontId="14" fillId="5" borderId="3" xfId="0" applyNumberFormat="1" applyFont="1" applyFill="1" applyBorder="1" applyAlignment="1" applyProtection="1">
      <alignment horizontal="center" vertical="center"/>
      <protection locked="0"/>
    </xf>
    <xf numFmtId="165" fontId="1" fillId="9" borderId="9" xfId="0" applyNumberFormat="1" applyFont="1" applyFill="1" applyBorder="1" applyAlignment="1">
      <alignment horizontal="center" vertical="center"/>
    </xf>
    <xf numFmtId="165" fontId="1" fillId="9" borderId="8" xfId="0" applyNumberFormat="1" applyFont="1" applyFill="1" applyBorder="1" applyAlignment="1">
      <alignment horizontal="center" vertical="center"/>
    </xf>
    <xf numFmtId="1" fontId="14" fillId="9" borderId="9" xfId="0" applyNumberFormat="1" applyFont="1" applyFill="1" applyBorder="1" applyAlignment="1" applyProtection="1">
      <alignment horizontal="center" vertical="center"/>
    </xf>
    <xf numFmtId="1" fontId="14" fillId="9" borderId="8" xfId="0" applyNumberFormat="1" applyFont="1" applyFill="1" applyBorder="1" applyAlignment="1" applyProtection="1">
      <alignment horizontal="center" vertical="center"/>
    </xf>
    <xf numFmtId="0" fontId="0" fillId="9" borderId="13" xfId="0" applyFill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2" fontId="15" fillId="8" borderId="4" xfId="0" applyNumberFormat="1" applyFont="1" applyFill="1" applyBorder="1" applyAlignment="1">
      <alignment horizontal="justify" vertical="center" wrapText="1"/>
    </xf>
    <xf numFmtId="2" fontId="15" fillId="8" borderId="1" xfId="0" applyNumberFormat="1" applyFont="1" applyFill="1" applyBorder="1" applyAlignment="1">
      <alignment horizontal="justify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17" fillId="7" borderId="3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justify" vertical="center" wrapText="1"/>
    </xf>
    <xf numFmtId="0" fontId="18" fillId="6" borderId="4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164" fontId="18" fillId="9" borderId="9" xfId="0" applyNumberFormat="1" applyFont="1" applyFill="1" applyBorder="1" applyAlignment="1">
      <alignment horizontal="center"/>
    </xf>
    <xf numFmtId="164" fontId="18" fillId="9" borderId="7" xfId="0" applyNumberFormat="1" applyFont="1" applyFill="1" applyBorder="1" applyAlignment="1">
      <alignment horizontal="center"/>
    </xf>
    <xf numFmtId="164" fontId="18" fillId="9" borderId="8" xfId="0" applyNumberFormat="1" applyFont="1" applyFill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0" fontId="0" fillId="9" borderId="12" xfId="0" applyFill="1" applyBorder="1" applyAlignment="1">
      <alignment horizontal="right"/>
    </xf>
    <xf numFmtId="0" fontId="0" fillId="9" borderId="5" xfId="0" applyFill="1" applyBorder="1" applyAlignment="1">
      <alignment horizontal="right"/>
    </xf>
    <xf numFmtId="164" fontId="0" fillId="9" borderId="5" xfId="0" applyNumberFormat="1" applyFill="1" applyBorder="1" applyAlignment="1">
      <alignment horizontal="left"/>
    </xf>
    <xf numFmtId="164" fontId="0" fillId="9" borderId="6" xfId="0" applyNumberFormat="1" applyFill="1" applyBorder="1" applyAlignment="1">
      <alignment horizontal="left"/>
    </xf>
    <xf numFmtId="0" fontId="0" fillId="0" borderId="7" xfId="0" applyBorder="1" applyAlignment="1">
      <alignment horizontal="center"/>
    </xf>
    <xf numFmtId="0" fontId="1" fillId="0" borderId="7" xfId="0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2" fontId="15" fillId="8" borderId="10" xfId="0" applyNumberFormat="1" applyFont="1" applyFill="1" applyBorder="1" applyAlignment="1">
      <alignment horizontal="center" vertical="center" wrapText="1"/>
    </xf>
    <xf numFmtId="2" fontId="15" fillId="8" borderId="0" xfId="0" applyNumberFormat="1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001344"/>
        <c:axId val="919002432"/>
      </c:barChart>
      <c:catAx>
        <c:axId val="91900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00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1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005152"/>
        <c:axId val="712324528"/>
      </c:barChart>
      <c:catAx>
        <c:axId val="91900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232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232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5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2400"/>
        <c:axId val="977260016"/>
      </c:barChart>
      <c:catAx>
        <c:axId val="97725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6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6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2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37168"/>
        <c:axId val="977239888"/>
      </c:barChart>
      <c:catAx>
        <c:axId val="9772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7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5328"/>
        <c:axId val="977234992"/>
      </c:barChart>
      <c:catAx>
        <c:axId val="97724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5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0976"/>
        <c:axId val="977240432"/>
      </c:barChart>
      <c:catAx>
        <c:axId val="97724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4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0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30096"/>
        <c:axId val="977246960"/>
      </c:barChart>
      <c:catAx>
        <c:axId val="97723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4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0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6752"/>
        <c:axId val="977231728"/>
      </c:barChart>
      <c:catAx>
        <c:axId val="97725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6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35536"/>
        <c:axId val="977256208"/>
      </c:barChart>
      <c:catAx>
        <c:axId val="97723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5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5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5120"/>
        <c:axId val="977233904"/>
      </c:barChart>
      <c:catAx>
        <c:axId val="97725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3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5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7296"/>
        <c:axId val="977254576"/>
      </c:barChart>
      <c:catAx>
        <c:axId val="97725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5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7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36624"/>
        <c:axId val="977227920"/>
      </c:barChart>
      <c:catAx>
        <c:axId val="97723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2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2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6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2331600"/>
        <c:axId val="970291744"/>
      </c:barChart>
      <c:catAx>
        <c:axId val="71233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9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9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2331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7840"/>
        <c:axId val="977231184"/>
      </c:barChart>
      <c:catAx>
        <c:axId val="97725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1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7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2064"/>
        <c:axId val="977233360"/>
      </c:barChart>
      <c:catAx>
        <c:axId val="97724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2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5872"/>
        <c:axId val="977246416"/>
      </c:barChart>
      <c:catAx>
        <c:axId val="97724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46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5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7504"/>
        <c:axId val="977236080"/>
      </c:barChart>
      <c:catAx>
        <c:axId val="97724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7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29008"/>
        <c:axId val="977251312"/>
      </c:barChart>
      <c:catAx>
        <c:axId val="97722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5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29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32816"/>
        <c:axId val="977258384"/>
      </c:barChart>
      <c:catAx>
        <c:axId val="97723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5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2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8928"/>
        <c:axId val="977241520"/>
      </c:barChart>
      <c:catAx>
        <c:axId val="97725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4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8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9472"/>
        <c:axId val="977229552"/>
      </c:barChart>
      <c:catAx>
        <c:axId val="97725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2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2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9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8048"/>
        <c:axId val="977228464"/>
      </c:barChart>
      <c:catAx>
        <c:axId val="97724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2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2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8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30640"/>
        <c:axId val="977237712"/>
      </c:barChart>
      <c:catAx>
        <c:axId val="97723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0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87392"/>
        <c:axId val="970280320"/>
      </c:barChart>
      <c:catAx>
        <c:axId val="9702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8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7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32272"/>
        <c:axId val="977234448"/>
      </c:barChart>
      <c:catAx>
        <c:axId val="97723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2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0224"/>
        <c:axId val="977238256"/>
      </c:barChart>
      <c:catAx>
        <c:axId val="9772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0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9680"/>
        <c:axId val="977250768"/>
      </c:barChart>
      <c:catAx>
        <c:axId val="97724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50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9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1856"/>
        <c:axId val="977238800"/>
      </c:barChart>
      <c:catAx>
        <c:axId val="97725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38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1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2608"/>
        <c:axId val="977252944"/>
      </c:barChart>
      <c:catAx>
        <c:axId val="97724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5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2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3152"/>
        <c:axId val="977248592"/>
      </c:barChart>
      <c:catAx>
        <c:axId val="97724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4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3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3696"/>
        <c:axId val="977244240"/>
      </c:barChart>
      <c:catAx>
        <c:axId val="97724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4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3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44784"/>
        <c:axId val="977249136"/>
      </c:barChart>
      <c:catAx>
        <c:axId val="97724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4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44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53488"/>
        <c:axId val="977254032"/>
      </c:barChart>
      <c:catAx>
        <c:axId val="97725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5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3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69056"/>
        <c:axId val="979288096"/>
      </c:barChart>
      <c:catAx>
        <c:axId val="97926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9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89568"/>
        <c:axId val="970291200"/>
      </c:barChart>
      <c:catAx>
        <c:axId val="9702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9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9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9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3952"/>
        <c:axId val="979266880"/>
      </c:barChart>
      <c:catAx>
        <c:axId val="97927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6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3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2320"/>
        <c:axId val="979265792"/>
      </c:barChart>
      <c:catAx>
        <c:axId val="97927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6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2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85376"/>
        <c:axId val="979276672"/>
      </c:barChart>
      <c:catAx>
        <c:axId val="97928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7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5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84832"/>
        <c:axId val="979272864"/>
      </c:barChart>
      <c:catAx>
        <c:axId val="97928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7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4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9936"/>
        <c:axId val="979285920"/>
      </c:barChart>
      <c:catAx>
        <c:axId val="9792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9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83744"/>
        <c:axId val="979283200"/>
      </c:barChart>
      <c:catAx>
        <c:axId val="97928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3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5584"/>
        <c:axId val="979292448"/>
      </c:barChart>
      <c:catAx>
        <c:axId val="97927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9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5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84288"/>
        <c:axId val="979277216"/>
      </c:barChart>
      <c:catAx>
        <c:axId val="97928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7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4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80480"/>
        <c:axId val="979292992"/>
      </c:barChart>
      <c:catAx>
        <c:axId val="9792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9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0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64160"/>
        <c:axId val="979276128"/>
      </c:barChart>
      <c:catAx>
        <c:axId val="9792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7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4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77600"/>
        <c:axId val="970290656"/>
      </c:barChart>
      <c:catAx>
        <c:axId val="9702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9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90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77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64704"/>
        <c:axId val="979288640"/>
      </c:barChart>
      <c:catAx>
        <c:axId val="97926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4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3408"/>
        <c:axId val="979267424"/>
      </c:barChart>
      <c:catAx>
        <c:axId val="9792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6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3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86464"/>
        <c:axId val="979287008"/>
      </c:barChart>
      <c:catAx>
        <c:axId val="9792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6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4496"/>
        <c:axId val="979287552"/>
      </c:barChart>
      <c:catAx>
        <c:axId val="9792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4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5040"/>
        <c:axId val="979265248"/>
      </c:barChart>
      <c:catAx>
        <c:axId val="9792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6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5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89728"/>
        <c:axId val="979282656"/>
      </c:barChart>
      <c:catAx>
        <c:axId val="97928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9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1232"/>
        <c:axId val="979293536"/>
      </c:barChart>
      <c:catAx>
        <c:axId val="9792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9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1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89184"/>
        <c:axId val="979290272"/>
      </c:barChart>
      <c:catAx>
        <c:axId val="9792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9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9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7760"/>
        <c:axId val="979278304"/>
      </c:barChart>
      <c:catAx>
        <c:axId val="97927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7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7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90816"/>
        <c:axId val="979294080"/>
      </c:barChart>
      <c:catAx>
        <c:axId val="97929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9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0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86304"/>
        <c:axId val="970290112"/>
      </c:barChart>
      <c:catAx>
        <c:axId val="9702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9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6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91360"/>
        <c:axId val="979294624"/>
      </c:barChart>
      <c:catAx>
        <c:axId val="9792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9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1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0144"/>
        <c:axId val="979266336"/>
      </c:barChart>
      <c:catAx>
        <c:axId val="9792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6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0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95168"/>
        <c:axId val="979291904"/>
      </c:barChart>
      <c:catAx>
        <c:axId val="9792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9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5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8848"/>
        <c:axId val="979279392"/>
      </c:barChart>
      <c:catAx>
        <c:axId val="97927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7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8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95712"/>
        <c:axId val="979281568"/>
      </c:barChart>
      <c:catAx>
        <c:axId val="97929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95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81024"/>
        <c:axId val="979282112"/>
      </c:barChart>
      <c:catAx>
        <c:axId val="97928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81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63616"/>
        <c:axId val="979269600"/>
      </c:barChart>
      <c:catAx>
        <c:axId val="9792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6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3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67968"/>
        <c:axId val="979268512"/>
      </c:barChart>
      <c:catAx>
        <c:axId val="97926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6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67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270688"/>
        <c:axId val="979271776"/>
      </c:barChart>
      <c:catAx>
        <c:axId val="9792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7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9270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58368"/>
        <c:axId val="983656192"/>
      </c:barChart>
      <c:catAx>
        <c:axId val="98365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5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8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86848"/>
        <c:axId val="970283584"/>
      </c:barChart>
      <c:catAx>
        <c:axId val="97028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8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6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4144"/>
        <c:axId val="983676864"/>
      </c:barChart>
      <c:catAx>
        <c:axId val="9836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7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4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61088"/>
        <c:axId val="983657824"/>
      </c:barChart>
      <c:catAx>
        <c:axId val="98366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5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1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8496"/>
        <c:axId val="983685024"/>
      </c:barChart>
      <c:catAx>
        <c:axId val="9836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8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8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58912"/>
        <c:axId val="983677408"/>
      </c:barChart>
      <c:catAx>
        <c:axId val="9836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7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8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7952"/>
        <c:axId val="983682848"/>
      </c:barChart>
      <c:catAx>
        <c:axId val="9836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8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7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5232"/>
        <c:axId val="983674688"/>
      </c:barChart>
      <c:catAx>
        <c:axId val="9836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7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5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65984"/>
        <c:axId val="983679040"/>
      </c:barChart>
      <c:catAx>
        <c:axId val="9836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7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59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67072"/>
        <c:axId val="983673056"/>
      </c:barChart>
      <c:catAx>
        <c:axId val="9836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7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7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61632"/>
        <c:axId val="983659456"/>
      </c:barChart>
      <c:catAx>
        <c:axId val="9836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5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1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5776"/>
        <c:axId val="983662176"/>
      </c:barChart>
      <c:catAx>
        <c:axId val="9836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5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77056"/>
        <c:axId val="970292288"/>
      </c:barChart>
      <c:catAx>
        <c:axId val="9702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9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9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77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1968"/>
        <c:axId val="983655104"/>
      </c:barChart>
      <c:catAx>
        <c:axId val="9836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5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1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80672"/>
        <c:axId val="983683392"/>
      </c:barChart>
      <c:catAx>
        <c:axId val="98368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8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0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62720"/>
        <c:axId val="983684480"/>
      </c:barChart>
      <c:catAx>
        <c:axId val="9836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84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2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63264"/>
        <c:axId val="983669792"/>
      </c:barChart>
      <c:catAx>
        <c:axId val="98366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3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82304"/>
        <c:axId val="983670336"/>
      </c:barChart>
      <c:catAx>
        <c:axId val="9836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7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2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83936"/>
        <c:axId val="983676320"/>
      </c:barChart>
      <c:catAx>
        <c:axId val="9836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7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3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67616"/>
        <c:axId val="983666528"/>
      </c:barChart>
      <c:catAx>
        <c:axId val="9836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7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9584"/>
        <c:axId val="983668704"/>
      </c:barChart>
      <c:catAx>
        <c:axId val="98367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9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2512"/>
        <c:axId val="983655648"/>
      </c:barChart>
      <c:catAx>
        <c:axId val="98367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2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56736"/>
        <c:axId val="983660000"/>
      </c:barChart>
      <c:catAx>
        <c:axId val="98365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6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78144"/>
        <c:axId val="970289024"/>
      </c:barChart>
      <c:catAx>
        <c:axId val="9702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8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78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57280"/>
        <c:axId val="983685568"/>
      </c:barChart>
      <c:catAx>
        <c:axId val="9836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8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7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3600"/>
        <c:axId val="983680128"/>
      </c:barChart>
      <c:catAx>
        <c:axId val="9836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8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3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86112"/>
        <c:axId val="983660544"/>
      </c:barChart>
      <c:catAx>
        <c:axId val="98368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0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6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81216"/>
        <c:axId val="983669248"/>
      </c:barChart>
      <c:catAx>
        <c:axId val="9836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1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70880"/>
        <c:axId val="983681760"/>
      </c:barChart>
      <c:catAx>
        <c:axId val="9836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8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0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63808"/>
        <c:axId val="983671424"/>
      </c:barChart>
      <c:catAx>
        <c:axId val="9836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7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3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86656"/>
        <c:axId val="983664352"/>
      </c:barChart>
      <c:catAx>
        <c:axId val="9836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86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64896"/>
        <c:axId val="983665440"/>
      </c:barChart>
      <c:catAx>
        <c:axId val="98366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48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54560"/>
        <c:axId val="983668160"/>
      </c:barChart>
      <c:catAx>
        <c:axId val="9836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66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3654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47424"/>
        <c:axId val="985651232"/>
      </c:barChart>
      <c:catAx>
        <c:axId val="9856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47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78688"/>
        <c:axId val="970287936"/>
      </c:barChart>
      <c:catAx>
        <c:axId val="97027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8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78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53408"/>
        <c:axId val="985657216"/>
      </c:barChart>
      <c:catAx>
        <c:axId val="9856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3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47968"/>
        <c:axId val="985658848"/>
      </c:barChart>
      <c:catAx>
        <c:axId val="9856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47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77344"/>
        <c:axId val="985645248"/>
      </c:barChart>
      <c:catAx>
        <c:axId val="9856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4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4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7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46336"/>
        <c:axId val="985656672"/>
      </c:barChart>
      <c:catAx>
        <c:axId val="9856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46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67552"/>
        <c:axId val="985666464"/>
      </c:barChart>
      <c:catAx>
        <c:axId val="9856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6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7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61568"/>
        <c:axId val="985661024"/>
      </c:barChart>
      <c:catAx>
        <c:axId val="9856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6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1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65376"/>
        <c:axId val="985651776"/>
      </c:barChart>
      <c:catAx>
        <c:axId val="98566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5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48512"/>
        <c:axId val="985662112"/>
      </c:barChart>
      <c:catAx>
        <c:axId val="9856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6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48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50688"/>
        <c:axId val="985645792"/>
      </c:barChart>
      <c:catAx>
        <c:axId val="9856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4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4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0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68096"/>
        <c:axId val="985665920"/>
      </c:barChart>
      <c:catAx>
        <c:axId val="9856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6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8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006784"/>
        <c:axId val="918997536"/>
      </c:barChart>
      <c:catAx>
        <c:axId val="9190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899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899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6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81408"/>
        <c:axId val="970279232"/>
      </c:barChart>
      <c:catAx>
        <c:axId val="9702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7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1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56128"/>
        <c:axId val="985652320"/>
      </c:barChart>
      <c:catAx>
        <c:axId val="9856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61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75168"/>
        <c:axId val="985670816"/>
      </c:barChart>
      <c:catAx>
        <c:axId val="98567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7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5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68640"/>
        <c:axId val="985675712"/>
      </c:barChart>
      <c:catAx>
        <c:axId val="9856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7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8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71360"/>
        <c:axId val="985663200"/>
      </c:barChart>
      <c:catAx>
        <c:axId val="98567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6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1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55584"/>
        <c:axId val="985657760"/>
      </c:barChart>
      <c:catAx>
        <c:axId val="98565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5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53952"/>
        <c:axId val="985659392"/>
      </c:barChart>
      <c:catAx>
        <c:axId val="9856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3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74624"/>
        <c:axId val="985652864"/>
      </c:barChart>
      <c:catAx>
        <c:axId val="9856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4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76256"/>
        <c:axId val="985672448"/>
      </c:barChart>
      <c:catAx>
        <c:axId val="9856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7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6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49056"/>
        <c:axId val="985659936"/>
      </c:barChart>
      <c:catAx>
        <c:axId val="9856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49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69184"/>
        <c:axId val="985664288"/>
      </c:barChart>
      <c:catAx>
        <c:axId val="98566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6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9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79776"/>
        <c:axId val="970284128"/>
      </c:barChart>
      <c:catAx>
        <c:axId val="9702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8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79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62656"/>
        <c:axId val="985673536"/>
      </c:barChart>
      <c:catAx>
        <c:axId val="98566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7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2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58304"/>
        <c:axId val="985667008"/>
      </c:barChart>
      <c:catAx>
        <c:axId val="9856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6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8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71904"/>
        <c:axId val="985654496"/>
      </c:barChart>
      <c:catAx>
        <c:axId val="9856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5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1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63744"/>
        <c:axId val="985669728"/>
      </c:barChart>
      <c:catAx>
        <c:axId val="9856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6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3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55040"/>
        <c:axId val="985646880"/>
      </c:barChart>
      <c:catAx>
        <c:axId val="9856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4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4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5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70272"/>
        <c:axId val="985649600"/>
      </c:barChart>
      <c:catAx>
        <c:axId val="9856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4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4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0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76800"/>
        <c:axId val="985672992"/>
      </c:barChart>
      <c:catAx>
        <c:axId val="9856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7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6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60480"/>
        <c:axId val="985664832"/>
      </c:barChart>
      <c:catAx>
        <c:axId val="9856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6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60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50144"/>
        <c:axId val="985674080"/>
      </c:barChart>
      <c:catAx>
        <c:axId val="9856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567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5650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74800"/>
        <c:axId val="988089488"/>
      </c:barChart>
      <c:catAx>
        <c:axId val="98807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8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4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84672"/>
        <c:axId val="970285216"/>
      </c:barChart>
      <c:catAx>
        <c:axId val="9702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8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4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96016"/>
        <c:axId val="988072624"/>
      </c:barChart>
      <c:catAx>
        <c:axId val="98809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6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90032"/>
        <c:axId val="988079696"/>
      </c:barChart>
      <c:catAx>
        <c:axId val="98809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0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79152"/>
        <c:axId val="988082416"/>
      </c:barChart>
      <c:catAx>
        <c:axId val="9880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8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9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96560"/>
        <c:axId val="988092752"/>
      </c:barChart>
      <c:catAx>
        <c:axId val="98809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9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6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82960"/>
        <c:axId val="988084592"/>
      </c:barChart>
      <c:catAx>
        <c:axId val="98808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8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2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69904"/>
        <c:axId val="988077520"/>
      </c:barChart>
      <c:catAx>
        <c:axId val="98806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9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81872"/>
        <c:axId val="988076976"/>
      </c:barChart>
      <c:catAx>
        <c:axId val="98808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1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78608"/>
        <c:axId val="988081328"/>
      </c:barChart>
      <c:catAx>
        <c:axId val="98807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8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8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75344"/>
        <c:axId val="988092208"/>
      </c:barChart>
      <c:catAx>
        <c:axId val="9880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9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5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93296"/>
        <c:axId val="988083504"/>
      </c:barChart>
      <c:catAx>
        <c:axId val="98809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8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3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80864"/>
        <c:axId val="970282496"/>
      </c:barChart>
      <c:catAx>
        <c:axId val="9702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8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0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67728"/>
        <c:axId val="988068816"/>
      </c:barChart>
      <c:catAx>
        <c:axId val="98806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6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7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66096"/>
        <c:axId val="988085136"/>
      </c:barChart>
      <c:catAx>
        <c:axId val="9880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8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6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90576"/>
        <c:axId val="988078064"/>
      </c:barChart>
      <c:catAx>
        <c:axId val="98809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0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91120"/>
        <c:axId val="988066640"/>
      </c:barChart>
      <c:catAx>
        <c:axId val="98809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6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1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84048"/>
        <c:axId val="988091664"/>
      </c:barChart>
      <c:catAx>
        <c:axId val="98808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9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4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85680"/>
        <c:axId val="988073168"/>
      </c:barChart>
      <c:catAx>
        <c:axId val="98808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5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80240"/>
        <c:axId val="988065008"/>
      </c:barChart>
      <c:catAx>
        <c:axId val="98808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6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0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93840"/>
        <c:axId val="988086224"/>
      </c:barChart>
      <c:catAx>
        <c:axId val="98809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8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3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86768"/>
        <c:axId val="988087312"/>
      </c:barChart>
      <c:catAx>
        <c:axId val="98808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8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6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74256"/>
        <c:axId val="988094928"/>
      </c:barChart>
      <c:catAx>
        <c:axId val="98807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9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4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81952"/>
        <c:axId val="970283040"/>
      </c:barChart>
      <c:catAx>
        <c:axId val="9702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8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1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80784"/>
        <c:axId val="988087856"/>
      </c:barChart>
      <c:catAx>
        <c:axId val="98808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8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0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65552"/>
        <c:axId val="988073712"/>
      </c:barChart>
      <c:catAx>
        <c:axId val="98806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5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88400"/>
        <c:axId val="988075888"/>
      </c:barChart>
      <c:catAx>
        <c:axId val="98808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8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94384"/>
        <c:axId val="988076432"/>
      </c:barChart>
      <c:catAx>
        <c:axId val="98809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6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4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88944"/>
        <c:axId val="988095472"/>
      </c:barChart>
      <c:catAx>
        <c:axId val="98808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9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9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88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64464"/>
        <c:axId val="988067184"/>
      </c:barChart>
      <c:catAx>
        <c:axId val="98806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6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4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68272"/>
        <c:axId val="988069360"/>
      </c:barChart>
      <c:catAx>
        <c:axId val="98806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6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68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70448"/>
        <c:axId val="988070992"/>
      </c:barChart>
      <c:catAx>
        <c:axId val="98807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0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0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072080"/>
        <c:axId val="988071536"/>
      </c:barChart>
      <c:catAx>
        <c:axId val="98807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07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88072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6576"/>
        <c:axId val="990553648"/>
      </c:barChart>
      <c:catAx>
        <c:axId val="99054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6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85760"/>
        <c:axId val="970288480"/>
      </c:barChart>
      <c:catAx>
        <c:axId val="9702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28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0285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7120"/>
        <c:axId val="990569968"/>
      </c:barChart>
      <c:catAx>
        <c:axId val="99054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69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7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0720"/>
        <c:axId val="990548752"/>
      </c:barChart>
      <c:catAx>
        <c:axId val="99056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4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0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1264"/>
        <c:axId val="990572144"/>
      </c:barChart>
      <c:catAx>
        <c:axId val="99056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7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1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6032"/>
        <c:axId val="990547664"/>
      </c:barChart>
      <c:catAx>
        <c:axId val="99054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4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6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55280"/>
        <c:axId val="990559632"/>
      </c:barChart>
      <c:catAx>
        <c:axId val="99055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5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8336"/>
        <c:axId val="990563440"/>
      </c:barChart>
      <c:catAx>
        <c:axId val="99056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6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8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8208"/>
        <c:axId val="990554192"/>
      </c:barChart>
      <c:catAx>
        <c:axId val="99054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8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7792"/>
        <c:axId val="990556368"/>
      </c:barChart>
      <c:catAx>
        <c:axId val="99056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6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7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56912"/>
        <c:axId val="990574864"/>
      </c:barChart>
      <c:catAx>
        <c:axId val="99055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7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6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75408"/>
        <c:axId val="990555824"/>
      </c:barChart>
      <c:catAx>
        <c:axId val="99057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5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86608"/>
        <c:axId val="971593680"/>
      </c:barChart>
      <c:catAx>
        <c:axId val="97158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9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6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8880"/>
        <c:axId val="990549296"/>
      </c:barChart>
      <c:catAx>
        <c:axId val="99056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4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8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73232"/>
        <c:axId val="990550384"/>
      </c:barChart>
      <c:catAx>
        <c:axId val="99057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3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58000"/>
        <c:axId val="990558544"/>
      </c:barChart>
      <c:catAx>
        <c:axId val="99055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8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75952"/>
        <c:axId val="990559088"/>
      </c:barChart>
      <c:catAx>
        <c:axId val="99057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5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4528"/>
        <c:axId val="990552560"/>
      </c:barChart>
      <c:catAx>
        <c:axId val="99056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45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9840"/>
        <c:axId val="990550928"/>
      </c:barChart>
      <c:catAx>
        <c:axId val="99054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9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51472"/>
        <c:axId val="990552016"/>
      </c:barChart>
      <c:catAx>
        <c:axId val="99055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1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70512"/>
        <c:axId val="990569424"/>
      </c:barChart>
      <c:catAx>
        <c:axId val="99057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6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0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71056"/>
        <c:axId val="990562896"/>
      </c:barChart>
      <c:catAx>
        <c:axId val="99057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6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1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53104"/>
        <c:axId val="990571600"/>
      </c:barChart>
      <c:catAx>
        <c:axId val="99055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71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3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92592"/>
        <c:axId val="971582800"/>
      </c:barChart>
      <c:catAx>
        <c:axId val="97159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8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2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74320"/>
        <c:axId val="990557456"/>
      </c:barChart>
      <c:catAx>
        <c:axId val="99057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5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4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54736"/>
        <c:axId val="990560176"/>
      </c:barChart>
      <c:catAx>
        <c:axId val="99055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6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54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1808"/>
        <c:axId val="990572688"/>
      </c:barChart>
      <c:catAx>
        <c:axId val="99056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7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1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73776"/>
        <c:axId val="990562352"/>
      </c:barChart>
      <c:catAx>
        <c:axId val="99057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62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73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3984"/>
        <c:axId val="990565072"/>
      </c:barChart>
      <c:catAx>
        <c:axId val="99056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6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39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5616"/>
        <c:axId val="990566160"/>
      </c:barChart>
      <c:catAx>
        <c:axId val="99056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6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5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66704"/>
        <c:axId val="990567248"/>
      </c:barChart>
      <c:catAx>
        <c:axId val="99056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6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66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23728"/>
        <c:axId val="990537328"/>
      </c:barChart>
      <c:catAx>
        <c:axId val="99052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3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3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20464"/>
        <c:axId val="990517744"/>
      </c:barChart>
      <c:catAx>
        <c:axId val="99052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1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0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16656"/>
        <c:axId val="990515024"/>
      </c:barChart>
      <c:catAx>
        <c:axId val="99051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1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6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92048"/>
        <c:axId val="971597488"/>
      </c:barChart>
      <c:catAx>
        <c:axId val="97159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9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2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24272"/>
        <c:axId val="990543312"/>
      </c:barChart>
      <c:catAx>
        <c:axId val="9905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4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4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26992"/>
        <c:axId val="990521008"/>
      </c:barChart>
      <c:catAx>
        <c:axId val="99052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2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6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32432"/>
        <c:axId val="990518288"/>
      </c:barChart>
      <c:catAx>
        <c:axId val="9905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1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2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24816"/>
        <c:axId val="990535152"/>
      </c:barChart>
      <c:catAx>
        <c:axId val="99052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3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4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32976"/>
        <c:axId val="990540048"/>
      </c:barChart>
      <c:catAx>
        <c:axId val="99053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4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2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25360"/>
        <c:axId val="990543856"/>
      </c:barChart>
      <c:catAx>
        <c:axId val="99052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4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5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1136"/>
        <c:axId val="990535696"/>
      </c:barChart>
      <c:catAx>
        <c:axId val="99054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3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1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14480"/>
        <c:axId val="990528624"/>
      </c:barChart>
      <c:catAx>
        <c:axId val="99051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2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4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34608"/>
        <c:axId val="990525904"/>
      </c:barChart>
      <c:catAx>
        <c:axId val="99053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2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4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23184"/>
        <c:axId val="990528080"/>
      </c:barChart>
      <c:catAx>
        <c:axId val="99052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2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3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90416"/>
        <c:axId val="971594224"/>
      </c:barChart>
      <c:catAx>
        <c:axId val="97159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94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0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19376"/>
        <c:axId val="990538416"/>
      </c:barChart>
      <c:catAx>
        <c:axId val="99051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3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9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12304"/>
        <c:axId val="990541680"/>
      </c:barChart>
      <c:catAx>
        <c:axId val="99051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4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2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34064"/>
        <c:axId val="990513392"/>
      </c:barChart>
      <c:catAx>
        <c:axId val="99053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1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4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15568"/>
        <c:axId val="990536784"/>
      </c:barChart>
      <c:catAx>
        <c:axId val="99051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3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5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16112"/>
        <c:axId val="990526448"/>
      </c:barChart>
      <c:catAx>
        <c:axId val="9905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2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6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38960"/>
        <c:axId val="990527536"/>
      </c:barChart>
      <c:catAx>
        <c:axId val="9905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2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8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19920"/>
        <c:axId val="990521552"/>
      </c:barChart>
      <c:catAx>
        <c:axId val="9905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2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9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29168"/>
        <c:axId val="990537872"/>
      </c:barChart>
      <c:catAx>
        <c:axId val="99052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3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9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22096"/>
        <c:axId val="990529712"/>
      </c:barChart>
      <c:catAx>
        <c:axId val="99052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2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2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4400"/>
        <c:axId val="990539504"/>
      </c:barChart>
      <c:catAx>
        <c:axId val="99054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3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4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996448"/>
        <c:axId val="919002976"/>
      </c:barChart>
      <c:catAx>
        <c:axId val="9189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00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8996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83888"/>
        <c:axId val="971598032"/>
      </c:barChart>
      <c:catAx>
        <c:axId val="97158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9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3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17200"/>
        <c:axId val="990518832"/>
      </c:barChart>
      <c:catAx>
        <c:axId val="99051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1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72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30256"/>
        <c:axId val="990512848"/>
      </c:barChart>
      <c:catAx>
        <c:axId val="9905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1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0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11216"/>
        <c:axId val="990522640"/>
      </c:barChart>
      <c:catAx>
        <c:axId val="99051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2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1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2224"/>
        <c:axId val="990511760"/>
      </c:barChart>
      <c:catAx>
        <c:axId val="9905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1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2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4944"/>
        <c:axId val="990530800"/>
      </c:barChart>
      <c:catAx>
        <c:axId val="99054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3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4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31344"/>
        <c:axId val="990540592"/>
      </c:barChart>
      <c:catAx>
        <c:axId val="99053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4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1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31888"/>
        <c:axId val="990542768"/>
      </c:barChart>
      <c:catAx>
        <c:axId val="9905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4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1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33520"/>
        <c:axId val="990536240"/>
      </c:barChart>
      <c:catAx>
        <c:axId val="99053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3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33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45488"/>
        <c:axId val="990513936"/>
      </c:barChart>
      <c:catAx>
        <c:axId val="99054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1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51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545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05296"/>
        <c:axId val="994992240"/>
      </c:barChart>
      <c:catAx>
        <c:axId val="99500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5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95312"/>
        <c:axId val="971590960"/>
      </c:barChart>
      <c:catAx>
        <c:axId val="97159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9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5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88976"/>
        <c:axId val="995014000"/>
      </c:barChart>
      <c:catAx>
        <c:axId val="9949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1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8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7264"/>
        <c:axId val="994992784"/>
      </c:barChart>
      <c:catAx>
        <c:axId val="99501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7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93872"/>
        <c:axId val="995003120"/>
      </c:barChart>
      <c:catAx>
        <c:axId val="99499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3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01488"/>
        <c:axId val="995002032"/>
      </c:barChart>
      <c:catAx>
        <c:axId val="99500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1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96048"/>
        <c:axId val="994999856"/>
      </c:barChart>
      <c:catAx>
        <c:axId val="99499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6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5632"/>
        <c:axId val="994999312"/>
      </c:barChart>
      <c:catAx>
        <c:axId val="99501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5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1824"/>
        <c:axId val="995016176"/>
      </c:barChart>
      <c:catAx>
        <c:axId val="99501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1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1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85168"/>
        <c:axId val="995008016"/>
      </c:barChart>
      <c:catAx>
        <c:axId val="9949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5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95504"/>
        <c:axId val="994984080"/>
      </c:barChart>
      <c:catAx>
        <c:axId val="99499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8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5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0192"/>
        <c:axId val="994993328"/>
      </c:barChart>
      <c:catAx>
        <c:axId val="99501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0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84432"/>
        <c:axId val="971584976"/>
      </c:barChart>
      <c:catAx>
        <c:axId val="97158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8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4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87344"/>
        <c:axId val="994997680"/>
      </c:barChart>
      <c:catAx>
        <c:axId val="99498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7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94416"/>
        <c:axId val="994994960"/>
      </c:barChart>
      <c:catAx>
        <c:axId val="99499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4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09648"/>
        <c:axId val="994998224"/>
      </c:barChart>
      <c:catAx>
        <c:axId val="99500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9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90064"/>
        <c:axId val="995004208"/>
      </c:barChart>
      <c:catAx>
        <c:axId val="99499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4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0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96592"/>
        <c:axId val="995000400"/>
      </c:barChart>
      <c:catAx>
        <c:axId val="99499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6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08560"/>
        <c:axId val="994990608"/>
      </c:barChart>
      <c:catAx>
        <c:axId val="99500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8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91152"/>
        <c:axId val="995004752"/>
      </c:barChart>
      <c:catAx>
        <c:axId val="99499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1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1280"/>
        <c:axId val="995003664"/>
      </c:barChart>
      <c:catAx>
        <c:axId val="99501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1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2368"/>
        <c:axId val="994997136"/>
      </c:barChart>
      <c:catAx>
        <c:axId val="99501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9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2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05840"/>
        <c:axId val="995002576"/>
      </c:barChart>
      <c:catAx>
        <c:axId val="99500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5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83344"/>
        <c:axId val="971585520"/>
      </c:barChart>
      <c:catAx>
        <c:axId val="9715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8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3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98768"/>
        <c:axId val="995017808"/>
      </c:barChart>
      <c:catAx>
        <c:axId val="99499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1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8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91696"/>
        <c:axId val="994984624"/>
      </c:barChart>
      <c:catAx>
        <c:axId val="99499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8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91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6720"/>
        <c:axId val="995000944"/>
      </c:barChart>
      <c:catAx>
        <c:axId val="99501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6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06384"/>
        <c:axId val="995015088"/>
      </c:barChart>
      <c:catAx>
        <c:axId val="99500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1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6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06928"/>
        <c:axId val="995007472"/>
      </c:barChart>
      <c:catAx>
        <c:axId val="9950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6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8352"/>
        <c:axId val="995009104"/>
      </c:barChart>
      <c:catAx>
        <c:axId val="99501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0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0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8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0736"/>
        <c:axId val="995012912"/>
      </c:barChart>
      <c:catAx>
        <c:axId val="99501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1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0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85712"/>
        <c:axId val="995013456"/>
      </c:barChart>
      <c:catAx>
        <c:axId val="99498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1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5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86256"/>
        <c:axId val="995014544"/>
      </c:barChart>
      <c:catAx>
        <c:axId val="99498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1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6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86800"/>
        <c:axId val="994987888"/>
      </c:barChart>
      <c:catAx>
        <c:axId val="99498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8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6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87152"/>
        <c:axId val="971594768"/>
      </c:barChart>
      <c:catAx>
        <c:axId val="97158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9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7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88432"/>
        <c:axId val="994989520"/>
      </c:barChart>
      <c:catAx>
        <c:axId val="99498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98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4988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45552"/>
        <c:axId val="995019984"/>
      </c:barChart>
      <c:catAx>
        <c:axId val="99504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1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5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46096"/>
        <c:axId val="995037936"/>
      </c:barChart>
      <c:catAx>
        <c:axId val="99504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3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6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27056"/>
        <c:axId val="995046640"/>
      </c:barChart>
      <c:catAx>
        <c:axId val="99502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4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7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47184"/>
        <c:axId val="995041744"/>
      </c:barChart>
      <c:catAx>
        <c:axId val="99504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4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7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22704"/>
        <c:axId val="995047728"/>
      </c:barChart>
      <c:catAx>
        <c:axId val="99502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4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2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26512"/>
        <c:axId val="995033040"/>
      </c:barChart>
      <c:catAx>
        <c:axId val="99502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3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6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32496"/>
        <c:axId val="995028688"/>
      </c:barChart>
      <c:catAx>
        <c:axId val="99503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2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2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27600"/>
        <c:axId val="995039024"/>
      </c:barChart>
      <c:catAx>
        <c:axId val="9950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3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7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8896"/>
        <c:axId val="995048816"/>
      </c:barChart>
      <c:catAx>
        <c:axId val="99501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4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88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93136"/>
        <c:axId val="971587696"/>
      </c:barChart>
      <c:catAx>
        <c:axId val="97159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8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3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38480"/>
        <c:axId val="995045008"/>
      </c:barChart>
      <c:catAx>
        <c:axId val="99503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4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8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39568"/>
        <c:axId val="995041200"/>
      </c:barChart>
      <c:catAx>
        <c:axId val="99503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9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48272"/>
        <c:axId val="995023248"/>
      </c:barChart>
      <c:catAx>
        <c:axId val="99504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2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8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28144"/>
        <c:axId val="995023792"/>
      </c:barChart>
      <c:catAx>
        <c:axId val="99502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2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8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24336"/>
        <c:axId val="995024880"/>
      </c:barChart>
      <c:catAx>
        <c:axId val="99502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4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40112"/>
        <c:axId val="995040656"/>
      </c:barChart>
      <c:catAx>
        <c:axId val="99504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40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0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42832"/>
        <c:axId val="995035760"/>
      </c:barChart>
      <c:catAx>
        <c:axId val="99504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35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2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19440"/>
        <c:axId val="995030320"/>
      </c:barChart>
      <c:catAx>
        <c:axId val="99501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3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19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20528"/>
        <c:axId val="995029232"/>
      </c:barChart>
      <c:catAx>
        <c:axId val="99502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2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05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21072"/>
        <c:axId val="995021616"/>
      </c:barChart>
      <c:catAx>
        <c:axId val="99502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2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1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95856"/>
        <c:axId val="971591504"/>
      </c:barChart>
      <c:catAx>
        <c:axId val="97159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9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5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29776"/>
        <c:axId val="995022160"/>
      </c:barChart>
      <c:catAx>
        <c:axId val="99502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2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9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30864"/>
        <c:axId val="995031408"/>
      </c:barChart>
      <c:catAx>
        <c:axId val="99503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3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0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31952"/>
        <c:axId val="995025424"/>
      </c:barChart>
      <c:catAx>
        <c:axId val="99503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2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1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33584"/>
        <c:axId val="995025968"/>
      </c:barChart>
      <c:catAx>
        <c:axId val="99503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2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2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3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37392"/>
        <c:axId val="995034128"/>
      </c:barChart>
      <c:catAx>
        <c:axId val="99503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3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7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42288"/>
        <c:axId val="995034672"/>
      </c:barChart>
      <c:catAx>
        <c:axId val="99504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3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2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35216"/>
        <c:axId val="995036304"/>
      </c:barChart>
      <c:catAx>
        <c:axId val="99503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3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5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36848"/>
        <c:axId val="995043376"/>
      </c:barChart>
      <c:catAx>
        <c:axId val="99503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4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36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43920"/>
        <c:axId val="995044464"/>
      </c:barChart>
      <c:catAx>
        <c:axId val="99504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04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5043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5632"/>
        <c:axId val="999988768"/>
      </c:barChart>
      <c:catAx>
        <c:axId val="1000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8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5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88240"/>
        <c:axId val="971588784"/>
      </c:barChart>
      <c:catAx>
        <c:axId val="97158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8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8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6048"/>
        <c:axId val="999992576"/>
      </c:barChart>
      <c:catAx>
        <c:axId val="9999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6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6176"/>
        <c:axId val="1000004000"/>
      </c:barChart>
      <c:catAx>
        <c:axId val="10000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0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6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12704"/>
        <c:axId val="999999648"/>
      </c:barChart>
      <c:catAx>
        <c:axId val="10000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12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4544"/>
        <c:axId val="999994752"/>
      </c:barChart>
      <c:catAx>
        <c:axId val="10000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4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9312"/>
        <c:axId val="1000009440"/>
      </c:barChart>
      <c:catAx>
        <c:axId val="9999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0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9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9856"/>
        <c:axId val="1000011072"/>
      </c:barChart>
      <c:catAx>
        <c:axId val="99998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1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11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9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6720"/>
        <c:axId val="999988224"/>
      </c:barChart>
      <c:catAx>
        <c:axId val="10000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8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6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7808"/>
        <c:axId val="1000009984"/>
      </c:barChart>
      <c:catAx>
        <c:axId val="10000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0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7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90400"/>
        <c:axId val="1000001280"/>
      </c:barChart>
      <c:catAx>
        <c:axId val="9999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0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0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7264"/>
        <c:axId val="999990944"/>
      </c:barChart>
      <c:catAx>
        <c:axId val="10000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7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89328"/>
        <c:axId val="971586064"/>
      </c:barChart>
      <c:catAx>
        <c:axId val="97158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8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9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91488"/>
        <c:axId val="999996928"/>
      </c:barChart>
      <c:catAx>
        <c:axId val="99999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1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8352"/>
        <c:axId val="999993120"/>
      </c:barChart>
      <c:catAx>
        <c:axId val="10000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8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7680"/>
        <c:axId val="999995296"/>
      </c:barChart>
      <c:catAx>
        <c:axId val="9999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7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97472"/>
        <c:axId val="999993664"/>
      </c:barChart>
      <c:catAx>
        <c:axId val="9999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8896"/>
        <c:axId val="999992032"/>
      </c:barChart>
      <c:catAx>
        <c:axId val="10000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88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5504"/>
        <c:axId val="1000003456"/>
      </c:barChart>
      <c:catAx>
        <c:axId val="99998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0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5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94208"/>
        <c:axId val="999986592"/>
      </c:barChart>
      <c:catAx>
        <c:axId val="9999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8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4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7136"/>
        <c:axId val="1000012160"/>
      </c:barChart>
      <c:catAx>
        <c:axId val="9999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1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7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95840"/>
        <c:axId val="999996384"/>
      </c:barChart>
      <c:catAx>
        <c:axId val="99999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5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13248"/>
        <c:axId val="999998016"/>
      </c:barChart>
      <c:catAx>
        <c:axId val="10000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9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132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96400"/>
        <c:axId val="971589872"/>
      </c:barChart>
      <c:catAx>
        <c:axId val="97159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8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8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6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98560"/>
        <c:axId val="1000000736"/>
      </c:barChart>
      <c:catAx>
        <c:axId val="99999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0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8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99104"/>
        <c:axId val="1000005088"/>
      </c:barChart>
      <c:catAx>
        <c:axId val="99999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0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99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1824"/>
        <c:axId val="1000010528"/>
      </c:barChart>
      <c:catAx>
        <c:axId val="10000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1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1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1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0192"/>
        <c:axId val="1000002368"/>
      </c:barChart>
      <c:catAx>
        <c:axId val="100000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0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0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002912"/>
        <c:axId val="1000011616"/>
      </c:barChart>
      <c:catAx>
        <c:axId val="10000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1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01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0002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3328"/>
        <c:axId val="999983872"/>
      </c:barChart>
      <c:catAx>
        <c:axId val="9999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8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3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4416"/>
        <c:axId val="999984960"/>
      </c:barChart>
      <c:catAx>
        <c:axId val="9999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8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4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70816"/>
        <c:axId val="999974624"/>
      </c:barChart>
      <c:catAx>
        <c:axId val="9999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0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8304"/>
        <c:axId val="999959936"/>
      </c:barChart>
      <c:catAx>
        <c:axId val="9999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8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70272"/>
        <c:axId val="999950144"/>
      </c:barChart>
      <c:catAx>
        <c:axId val="9999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0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995360"/>
        <c:axId val="919003520"/>
      </c:barChart>
      <c:catAx>
        <c:axId val="9189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00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8995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96944"/>
        <c:axId val="972638992"/>
      </c:barChart>
      <c:catAx>
        <c:axId val="97159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1596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75168"/>
        <c:axId val="999975712"/>
      </c:barChart>
      <c:catAx>
        <c:axId val="99997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5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65376"/>
        <c:axId val="999954496"/>
      </c:barChart>
      <c:catAx>
        <c:axId val="99996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5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72992"/>
        <c:axId val="999957216"/>
      </c:barChart>
      <c:catAx>
        <c:axId val="99997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2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5040"/>
        <c:axId val="999967552"/>
      </c:barChart>
      <c:catAx>
        <c:axId val="9999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5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76256"/>
        <c:axId val="999971360"/>
      </c:barChart>
      <c:catAx>
        <c:axId val="9999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6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71904"/>
        <c:axId val="999969728"/>
      </c:barChart>
      <c:catAx>
        <c:axId val="9999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1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49056"/>
        <c:axId val="999961024"/>
      </c:barChart>
      <c:catAx>
        <c:axId val="9999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49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49600"/>
        <c:axId val="999976800"/>
      </c:barChart>
      <c:catAx>
        <c:axId val="99994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49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68096"/>
        <c:axId val="999951232"/>
      </c:barChart>
      <c:catAx>
        <c:axId val="9999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8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2864"/>
        <c:axId val="999963744"/>
      </c:barChart>
      <c:catAx>
        <c:axId val="99995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2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1168"/>
        <c:axId val="972636816"/>
      </c:barChart>
      <c:catAx>
        <c:axId val="97264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3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3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1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0064"/>
        <c:axId val="999980608"/>
      </c:barChart>
      <c:catAx>
        <c:axId val="9999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8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0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67008"/>
        <c:axId val="999960480"/>
      </c:barChart>
      <c:catAx>
        <c:axId val="9999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7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68640"/>
        <c:axId val="999964288"/>
      </c:barChart>
      <c:catAx>
        <c:axId val="9999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8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1152"/>
        <c:axId val="999952320"/>
      </c:barChart>
      <c:catAx>
        <c:axId val="9999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1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1776"/>
        <c:axId val="999969184"/>
      </c:barChart>
      <c:catAx>
        <c:axId val="9999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9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1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3408"/>
        <c:axId val="999973536"/>
      </c:barChart>
      <c:catAx>
        <c:axId val="9999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3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3952"/>
        <c:axId val="999964832"/>
      </c:barChart>
      <c:catAx>
        <c:axId val="9999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3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61568"/>
        <c:axId val="999955584"/>
      </c:barChart>
      <c:catAx>
        <c:axId val="9999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1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77344"/>
        <c:axId val="999972448"/>
      </c:barChart>
      <c:catAx>
        <c:axId val="9999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7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6128"/>
        <c:axId val="999974080"/>
      </c:barChart>
      <c:catAx>
        <c:axId val="9999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61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36272"/>
        <c:axId val="972645520"/>
      </c:barChart>
      <c:catAx>
        <c:axId val="97263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4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36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1696"/>
        <c:axId val="999977888"/>
      </c:barChart>
      <c:catAx>
        <c:axId val="9999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1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62112"/>
        <c:axId val="999978432"/>
      </c:barChart>
      <c:catAx>
        <c:axId val="9999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2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78976"/>
        <c:axId val="999979520"/>
      </c:barChart>
      <c:catAx>
        <c:axId val="9999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78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6672"/>
        <c:axId val="999965920"/>
      </c:barChart>
      <c:catAx>
        <c:axId val="99995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6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62656"/>
        <c:axId val="999948512"/>
      </c:barChart>
      <c:catAx>
        <c:axId val="99996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4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4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2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2240"/>
        <c:axId val="999957760"/>
      </c:barChart>
      <c:catAx>
        <c:axId val="9999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2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82784"/>
        <c:axId val="999950688"/>
      </c:barChart>
      <c:catAx>
        <c:axId val="9999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82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8848"/>
        <c:axId val="999963200"/>
      </c:barChart>
      <c:catAx>
        <c:axId val="9999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6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8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66464"/>
        <c:axId val="999959392"/>
      </c:barChart>
      <c:catAx>
        <c:axId val="9999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5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5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9966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62688"/>
        <c:axId val="1004164864"/>
      </c:barChart>
      <c:catAx>
        <c:axId val="100416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6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2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7696"/>
        <c:axId val="972640080"/>
      </c:barChart>
      <c:catAx>
        <c:axId val="97264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4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7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64320"/>
        <c:axId val="1004138752"/>
      </c:barChart>
      <c:catAx>
        <c:axId val="100416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3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4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5824"/>
        <c:axId val="1004163776"/>
      </c:barChart>
      <c:catAx>
        <c:axId val="100414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6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5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9296"/>
        <c:axId val="1004153984"/>
      </c:barChart>
      <c:catAx>
        <c:axId val="10041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9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8000"/>
        <c:axId val="1004157248"/>
      </c:barChart>
      <c:catAx>
        <c:axId val="10041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8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7120"/>
        <c:axId val="1004163232"/>
      </c:barChart>
      <c:catAx>
        <c:axId val="10041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6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7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51808"/>
        <c:axId val="1004142016"/>
      </c:barChart>
      <c:catAx>
        <c:axId val="10041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4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1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2560"/>
        <c:axId val="1004158880"/>
      </c:barChart>
      <c:catAx>
        <c:axId val="100414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2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65408"/>
        <c:axId val="1004149632"/>
      </c:barChart>
      <c:catAx>
        <c:axId val="10041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4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5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7664"/>
        <c:axId val="1004138208"/>
      </c:barChart>
      <c:catAx>
        <c:axId val="10041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3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7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50176"/>
        <c:axId val="1004144736"/>
      </c:barChart>
      <c:catAx>
        <c:axId val="10041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4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0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51504"/>
        <c:axId val="972644976"/>
      </c:barChart>
      <c:catAx>
        <c:axId val="97265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4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51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9840"/>
        <c:axId val="1004155072"/>
      </c:barChart>
      <c:catAx>
        <c:axId val="100413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9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3104"/>
        <c:axId val="1004165952"/>
      </c:barChart>
      <c:catAx>
        <c:axId val="100414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6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3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0384"/>
        <c:axId val="1004140928"/>
      </c:barChart>
      <c:catAx>
        <c:axId val="10041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4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0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6368"/>
        <c:axId val="1004151264"/>
      </c:barChart>
      <c:catAx>
        <c:axId val="10041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6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4192"/>
        <c:axId val="1004141472"/>
      </c:barChart>
      <c:catAx>
        <c:axId val="10041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4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4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9088"/>
        <c:axId val="1004150720"/>
      </c:barChart>
      <c:catAx>
        <c:axId val="10041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9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3648"/>
        <c:axId val="1004157792"/>
      </c:barChart>
      <c:catAx>
        <c:axId val="10041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7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3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5280"/>
        <c:axId val="1004166496"/>
      </c:barChart>
      <c:catAx>
        <c:axId val="100414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6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5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6912"/>
        <c:axId val="1004136576"/>
      </c:barChart>
      <c:catAx>
        <c:axId val="10041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3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6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47456"/>
        <c:axId val="1004148544"/>
      </c:barChart>
      <c:catAx>
        <c:axId val="100414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4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474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50960"/>
        <c:axId val="972637360"/>
      </c:barChart>
      <c:catAx>
        <c:axId val="97265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3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3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50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52352"/>
        <c:axId val="1004152896"/>
      </c:barChart>
      <c:catAx>
        <c:axId val="10041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2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59424"/>
        <c:axId val="1004155616"/>
      </c:barChart>
      <c:catAx>
        <c:axId val="10041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9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53440"/>
        <c:axId val="1004156160"/>
      </c:barChart>
      <c:catAx>
        <c:axId val="100415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3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54528"/>
        <c:axId val="1004156704"/>
      </c:barChart>
      <c:catAx>
        <c:axId val="10041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45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58336"/>
        <c:axId val="1004159968"/>
      </c:barChart>
      <c:catAx>
        <c:axId val="100415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59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58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61600"/>
        <c:axId val="1004160512"/>
      </c:barChart>
      <c:catAx>
        <c:axId val="10041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6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1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61056"/>
        <c:axId val="1004162144"/>
      </c:barChart>
      <c:catAx>
        <c:axId val="10041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6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61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5024"/>
        <c:axId val="1004111552"/>
      </c:barChart>
      <c:catAx>
        <c:axId val="10041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1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5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0592"/>
        <c:axId val="1004125152"/>
      </c:barChart>
      <c:catAx>
        <c:axId val="10041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0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5568"/>
        <c:axId val="1004127328"/>
      </c:barChart>
      <c:catAx>
        <c:axId val="100410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5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1712"/>
        <c:axId val="972639536"/>
      </c:barChart>
      <c:catAx>
        <c:axId val="97264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3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3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1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14816"/>
        <c:axId val="1004102304"/>
      </c:barChart>
      <c:catAx>
        <c:axId val="10041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0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4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3312"/>
        <c:axId val="1004129504"/>
      </c:barChart>
      <c:catAx>
        <c:axId val="100413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3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12096"/>
        <c:axId val="1004127872"/>
      </c:barChart>
      <c:catAx>
        <c:axId val="10041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2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18080"/>
        <c:axId val="1004124608"/>
      </c:barChart>
      <c:catAx>
        <c:axId val="10041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8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7200"/>
        <c:axId val="1004101760"/>
      </c:barChart>
      <c:catAx>
        <c:axId val="10041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72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17536"/>
        <c:axId val="1004103936"/>
      </c:barChart>
      <c:catAx>
        <c:axId val="10041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0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7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12640"/>
        <c:axId val="1004128416"/>
      </c:barChart>
      <c:catAx>
        <c:axId val="10041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2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3392"/>
        <c:axId val="1004128960"/>
      </c:barChart>
      <c:catAx>
        <c:axId val="10041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3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4480"/>
        <c:axId val="1004136032"/>
      </c:barChart>
      <c:catAx>
        <c:axId val="10041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3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4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0048"/>
        <c:axId val="1004115360"/>
      </c:barChart>
      <c:catAx>
        <c:axId val="100413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1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0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6064"/>
        <c:axId val="972643888"/>
      </c:barChart>
      <c:catAx>
        <c:axId val="97264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4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6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18624"/>
        <c:axId val="1004115904"/>
      </c:barChart>
      <c:catAx>
        <c:axId val="10041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1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8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5488"/>
        <c:axId val="1004120256"/>
      </c:barChart>
      <c:catAx>
        <c:axId val="100413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5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2848"/>
        <c:axId val="1004131136"/>
      </c:barChart>
      <c:catAx>
        <c:axId val="100410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3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2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25696"/>
        <c:axId val="1004113184"/>
      </c:barChart>
      <c:catAx>
        <c:axId val="10041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1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5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19168"/>
        <c:axId val="1004113728"/>
      </c:barChart>
      <c:catAx>
        <c:axId val="10041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1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9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14272"/>
        <c:axId val="1004122432"/>
      </c:barChart>
      <c:catAx>
        <c:axId val="10041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4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26240"/>
        <c:axId val="1004116448"/>
      </c:barChart>
      <c:catAx>
        <c:axId val="10041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6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26784"/>
        <c:axId val="1004116992"/>
      </c:barChart>
      <c:catAx>
        <c:axId val="10041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1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6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7744"/>
        <c:axId val="1004106112"/>
      </c:barChart>
      <c:catAx>
        <c:axId val="10041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0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7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6656"/>
        <c:axId val="1004134400"/>
      </c:barChart>
      <c:catAx>
        <c:axId val="10041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3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6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9872"/>
        <c:axId val="972637904"/>
      </c:barChart>
      <c:catAx>
        <c:axId val="97264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3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3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9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3856"/>
        <c:axId val="1004108288"/>
      </c:barChart>
      <c:catAx>
        <c:axId val="100413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0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3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9920"/>
        <c:axId val="1004119712"/>
      </c:barChart>
      <c:catAx>
        <c:axId val="10041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1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9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1680"/>
        <c:axId val="1004120800"/>
      </c:barChart>
      <c:catAx>
        <c:axId val="100413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1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2224"/>
        <c:axId val="1004121344"/>
      </c:barChart>
      <c:catAx>
        <c:axId val="100413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2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8832"/>
        <c:axId val="1004121888"/>
      </c:barChart>
      <c:catAx>
        <c:axId val="10041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8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09376"/>
        <c:axId val="1004122976"/>
      </c:barChart>
      <c:catAx>
        <c:axId val="100410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09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23520"/>
        <c:axId val="1004124064"/>
      </c:barChart>
      <c:catAx>
        <c:axId val="100412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2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23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32768"/>
        <c:axId val="1004134944"/>
      </c:barChart>
      <c:catAx>
        <c:axId val="10041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3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32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110464"/>
        <c:axId val="1004111008"/>
      </c:barChart>
      <c:catAx>
        <c:axId val="10041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11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4110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1616"/>
        <c:axId val="1008263664"/>
      </c:barChart>
      <c:catAx>
        <c:axId val="100828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1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2256"/>
        <c:axId val="972638448"/>
      </c:barChart>
      <c:catAx>
        <c:axId val="97264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3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3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2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66384"/>
        <c:axId val="1008256048"/>
      </c:barChart>
      <c:catAx>
        <c:axId val="100826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5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6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75088"/>
        <c:axId val="1008274000"/>
      </c:barChart>
      <c:catAx>
        <c:axId val="10082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5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4960"/>
        <c:axId val="1008262576"/>
      </c:barChart>
      <c:catAx>
        <c:axId val="100825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4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0608"/>
        <c:axId val="1008263120"/>
      </c:barChart>
      <c:catAx>
        <c:axId val="100825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0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2160"/>
        <c:axId val="1008261488"/>
      </c:barChart>
      <c:catAx>
        <c:axId val="100828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2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65840"/>
        <c:axId val="1008250064"/>
      </c:barChart>
      <c:catAx>
        <c:axId val="100826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5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5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6592"/>
        <c:axId val="1008251152"/>
      </c:barChart>
      <c:catAx>
        <c:axId val="100825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51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6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1696"/>
        <c:axId val="1008280528"/>
      </c:barChart>
      <c:catAx>
        <c:axId val="100825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8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1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64208"/>
        <c:axId val="1008266928"/>
      </c:barChart>
      <c:catAx>
        <c:axId val="100826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4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8976"/>
        <c:axId val="1008268560"/>
      </c:barChart>
      <c:catAx>
        <c:axId val="100824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8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995904"/>
        <c:axId val="919009504"/>
      </c:barChart>
      <c:catAx>
        <c:axId val="9189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00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8995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6608"/>
        <c:axId val="972642800"/>
      </c:barChart>
      <c:catAx>
        <c:axId val="97264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4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6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2704"/>
        <c:axId val="1008252240"/>
      </c:barChart>
      <c:catAx>
        <c:axId val="100828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5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2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2784"/>
        <c:axId val="1008276720"/>
      </c:barChart>
      <c:catAx>
        <c:axId val="10082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2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72368"/>
        <c:axId val="1008249520"/>
      </c:barChart>
      <c:catAx>
        <c:axId val="100827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4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2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7136"/>
        <c:axId val="1008257680"/>
      </c:barChart>
      <c:catAx>
        <c:axId val="100825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5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7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9856"/>
        <c:axId val="1008264752"/>
      </c:barChart>
      <c:catAx>
        <c:axId val="100825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9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73456"/>
        <c:axId val="1008254416"/>
      </c:barChart>
      <c:catAx>
        <c:axId val="100827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5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34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3328"/>
        <c:axId val="1008277808"/>
      </c:barChart>
      <c:catAx>
        <c:axId val="10082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3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65296"/>
        <c:axId val="1008267472"/>
      </c:barChart>
      <c:catAx>
        <c:axId val="100826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5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3872"/>
        <c:axId val="1008262032"/>
      </c:barChart>
      <c:catAx>
        <c:axId val="100825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3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3248"/>
        <c:axId val="1008277264"/>
      </c:barChart>
      <c:catAx>
        <c:axId val="100828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32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50416"/>
        <c:axId val="972640624"/>
      </c:barChart>
      <c:catAx>
        <c:axId val="97265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4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50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78352"/>
        <c:axId val="1008274544"/>
      </c:barChart>
      <c:catAx>
        <c:axId val="100827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8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1072"/>
        <c:axId val="1008255504"/>
      </c:barChart>
      <c:catAx>
        <c:axId val="100828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5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1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78896"/>
        <c:axId val="1008260944"/>
      </c:barChart>
      <c:catAx>
        <c:axId val="100827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88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8224"/>
        <c:axId val="1008279984"/>
      </c:barChart>
      <c:catAx>
        <c:axId val="100825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8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58768"/>
        <c:axId val="1008259312"/>
      </c:barChart>
      <c:catAx>
        <c:axId val="100825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5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58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60400"/>
        <c:axId val="1008268016"/>
      </c:barChart>
      <c:catAx>
        <c:axId val="100826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0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69104"/>
        <c:axId val="1008269648"/>
      </c:barChart>
      <c:catAx>
        <c:axId val="100826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69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70192"/>
        <c:axId val="1008270736"/>
      </c:barChart>
      <c:catAx>
        <c:axId val="100827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0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71280"/>
        <c:axId val="1008271824"/>
      </c:barChart>
      <c:catAx>
        <c:axId val="10082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1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72912"/>
        <c:axId val="1008279440"/>
      </c:barChart>
      <c:catAx>
        <c:axId val="100827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2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3344"/>
        <c:axId val="972644432"/>
      </c:barChart>
      <c:catAx>
        <c:axId val="97264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4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3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75632"/>
        <c:axId val="1008276176"/>
      </c:barChart>
      <c:catAx>
        <c:axId val="100827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7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75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1952"/>
        <c:axId val="1008293040"/>
      </c:barChart>
      <c:catAx>
        <c:axId val="100829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9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1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01744"/>
        <c:axId val="1008285968"/>
      </c:barChart>
      <c:catAx>
        <c:axId val="100830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8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1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00656"/>
        <c:axId val="1008308816"/>
      </c:barChart>
      <c:catAx>
        <c:axId val="100830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0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6848"/>
        <c:axId val="1008304464"/>
      </c:barChart>
      <c:catAx>
        <c:axId val="100829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6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00112"/>
        <c:axId val="1008309360"/>
      </c:barChart>
      <c:catAx>
        <c:axId val="100830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0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09904"/>
        <c:axId val="1008301200"/>
      </c:barChart>
      <c:catAx>
        <c:axId val="100830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9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6512"/>
        <c:axId val="1008302832"/>
      </c:barChart>
      <c:catAx>
        <c:axId val="100828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6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13168"/>
        <c:axId val="1008283792"/>
      </c:barChart>
      <c:catAx>
        <c:axId val="100831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8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3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10448"/>
        <c:axId val="1008287056"/>
      </c:barChart>
      <c:catAx>
        <c:axId val="100831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8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0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7152"/>
        <c:axId val="972648240"/>
      </c:barChart>
      <c:catAx>
        <c:axId val="97264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4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7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05552"/>
        <c:axId val="1008303376"/>
      </c:barChart>
      <c:catAx>
        <c:axId val="100830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5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10992"/>
        <c:axId val="1008316432"/>
      </c:barChart>
      <c:catAx>
        <c:axId val="100831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6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0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4128"/>
        <c:axId val="1008288688"/>
      </c:barChart>
      <c:catAx>
        <c:axId val="100829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8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41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7600"/>
        <c:axId val="1008302288"/>
      </c:barChart>
      <c:catAx>
        <c:axId val="10082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7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4672"/>
        <c:axId val="1008317520"/>
      </c:barChart>
      <c:catAx>
        <c:axId val="100829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4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8144"/>
        <c:axId val="1008311536"/>
      </c:barChart>
      <c:catAx>
        <c:axId val="100828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8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03920"/>
        <c:axId val="1008306096"/>
      </c:barChart>
      <c:catAx>
        <c:axId val="100830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3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9568"/>
        <c:axId val="1008312080"/>
      </c:barChart>
      <c:catAx>
        <c:axId val="100829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9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05008"/>
        <c:axId val="1008312624"/>
      </c:barChart>
      <c:catAx>
        <c:axId val="100830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5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06640"/>
        <c:axId val="1008316976"/>
      </c:barChart>
      <c:catAx>
        <c:axId val="100830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6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48784"/>
        <c:axId val="972649328"/>
      </c:barChart>
      <c:catAx>
        <c:axId val="97264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64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2648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9024"/>
        <c:axId val="1008307184"/>
      </c:barChart>
      <c:catAx>
        <c:axId val="100829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9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7936"/>
        <c:axId val="1008295216"/>
      </c:barChart>
      <c:catAx>
        <c:axId val="100829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9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7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13712"/>
        <c:axId val="1008291408"/>
      </c:barChart>
      <c:catAx>
        <c:axId val="100831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9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3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07728"/>
        <c:axId val="1008308272"/>
      </c:barChart>
      <c:catAx>
        <c:axId val="100830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0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07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0864"/>
        <c:axId val="1008314256"/>
      </c:barChart>
      <c:catAx>
        <c:axId val="100829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0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14800"/>
        <c:axId val="1008315344"/>
      </c:barChart>
      <c:catAx>
        <c:axId val="100831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4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15888"/>
        <c:axId val="1008284336"/>
      </c:barChart>
      <c:catAx>
        <c:axId val="100831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8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5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4880"/>
        <c:axId val="1008293584"/>
      </c:barChart>
      <c:catAx>
        <c:axId val="100828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9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4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89776"/>
        <c:axId val="1008289232"/>
      </c:barChart>
      <c:catAx>
        <c:axId val="100828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8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9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18064"/>
        <c:axId val="1008285424"/>
      </c:barChart>
      <c:catAx>
        <c:axId val="10083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8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8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8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0992"/>
        <c:axId val="973789696"/>
      </c:barChart>
      <c:catAx>
        <c:axId val="97378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8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0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5760"/>
        <c:axId val="1008290320"/>
      </c:barChart>
      <c:catAx>
        <c:axId val="100829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9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5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2496"/>
        <c:axId val="1008296304"/>
      </c:barChart>
      <c:catAx>
        <c:axId val="100829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9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2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97392"/>
        <c:axId val="1008298480"/>
      </c:barChart>
      <c:catAx>
        <c:axId val="100829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9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97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40368"/>
        <c:axId val="1008340912"/>
      </c:barChart>
      <c:catAx>
        <c:axId val="100834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4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4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40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41456"/>
        <c:axId val="1008321328"/>
      </c:barChart>
      <c:catAx>
        <c:axId val="100834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414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2752"/>
        <c:axId val="1008320240"/>
      </c:barChart>
      <c:catAx>
        <c:axId val="100833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2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44176"/>
        <c:axId val="1008327856"/>
      </c:barChart>
      <c:catAx>
        <c:axId val="10083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44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19152"/>
        <c:axId val="1008320784"/>
      </c:barChart>
      <c:catAx>
        <c:axId val="100831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0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9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22960"/>
        <c:axId val="1008337648"/>
      </c:barChart>
      <c:catAx>
        <c:axId val="100832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3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2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4928"/>
        <c:axId val="1008322416"/>
      </c:barChart>
      <c:catAx>
        <c:axId val="100833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4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1536"/>
        <c:axId val="973777184"/>
      </c:barChart>
      <c:catAx>
        <c:axId val="9737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7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1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3296"/>
        <c:axId val="1008321872"/>
      </c:barChart>
      <c:catAx>
        <c:axId val="100833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3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5472"/>
        <c:axId val="1008338192"/>
      </c:barChart>
      <c:catAx>
        <c:axId val="100833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3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5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27312"/>
        <c:axId val="1008319696"/>
      </c:barChart>
      <c:catAx>
        <c:axId val="100832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7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3840"/>
        <c:axId val="1008334384"/>
      </c:barChart>
      <c:catAx>
        <c:axId val="100833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3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3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23504"/>
        <c:axId val="1008324048"/>
      </c:barChart>
      <c:catAx>
        <c:axId val="100832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3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9824"/>
        <c:axId val="1008331664"/>
      </c:barChart>
      <c:catAx>
        <c:axId val="100833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3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9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6016"/>
        <c:axId val="1008336560"/>
      </c:barChart>
      <c:catAx>
        <c:axId val="100833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36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6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43632"/>
        <c:axId val="1008342000"/>
      </c:barChart>
      <c:catAx>
        <c:axId val="100834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4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4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43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29488"/>
        <c:axId val="1008342544"/>
      </c:barChart>
      <c:catAx>
        <c:axId val="100832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4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4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9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24592"/>
        <c:axId val="1008325136"/>
      </c:barChart>
      <c:catAx>
        <c:axId val="100832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4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9152"/>
        <c:axId val="973790240"/>
      </c:barChart>
      <c:catAx>
        <c:axId val="97378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9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9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9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26768"/>
        <c:axId val="1008343088"/>
      </c:barChart>
      <c:catAx>
        <c:axId val="100832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4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4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6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1120"/>
        <c:axId val="1008328400"/>
      </c:barChart>
      <c:catAx>
        <c:axId val="100833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1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25680"/>
        <c:axId val="1008326224"/>
      </c:barChart>
      <c:catAx>
        <c:axId val="100832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5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0576"/>
        <c:axId val="1008328944"/>
      </c:barChart>
      <c:catAx>
        <c:axId val="100833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2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2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0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0032"/>
        <c:axId val="1008332208"/>
      </c:barChart>
      <c:catAx>
        <c:axId val="100833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3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0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7104"/>
        <c:axId val="1008338736"/>
      </c:barChart>
      <c:catAx>
        <c:axId val="100833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3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7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339280"/>
        <c:axId val="1008318608"/>
      </c:barChart>
      <c:catAx>
        <c:axId val="100833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1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1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339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2448"/>
        <c:axId val="1008246256"/>
      </c:barChart>
      <c:catAx>
        <c:axId val="10082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4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2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6800"/>
        <c:axId val="1008240272"/>
      </c:barChart>
      <c:catAx>
        <c:axId val="100824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4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6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17968"/>
        <c:axId val="1008222864"/>
      </c:barChart>
      <c:catAx>
        <c:axId val="100821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7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78816"/>
        <c:axId val="973787520"/>
      </c:barChart>
      <c:catAx>
        <c:axId val="9737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8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8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23408"/>
        <c:axId val="1008218512"/>
      </c:barChart>
      <c:catAx>
        <c:axId val="100822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1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3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38640"/>
        <c:axId val="1008220688"/>
      </c:barChart>
      <c:catAx>
        <c:axId val="100823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8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34832"/>
        <c:axId val="1008221232"/>
      </c:barChart>
      <c:catAx>
        <c:axId val="100823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4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7344"/>
        <c:axId val="1008215248"/>
      </c:barChart>
      <c:catAx>
        <c:axId val="10082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1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7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15792"/>
        <c:axId val="1008214704"/>
      </c:barChart>
      <c:catAx>
        <c:axId val="100821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1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5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2992"/>
        <c:axId val="1008233744"/>
      </c:barChart>
      <c:catAx>
        <c:axId val="10082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3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2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14160"/>
        <c:axId val="1008219056"/>
      </c:barChart>
      <c:catAx>
        <c:axId val="100821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1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4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27216"/>
        <c:axId val="1008220144"/>
      </c:barChart>
      <c:catAx>
        <c:axId val="100822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7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25584"/>
        <c:axId val="1008221776"/>
      </c:barChart>
      <c:catAx>
        <c:axId val="100822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5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33200"/>
        <c:axId val="1008227760"/>
      </c:barChart>
      <c:catAx>
        <c:axId val="100823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32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4256"/>
        <c:axId val="973778272"/>
      </c:barChart>
      <c:catAx>
        <c:axId val="9737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7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4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37552"/>
        <c:axId val="1008235920"/>
      </c:barChart>
      <c:catAx>
        <c:axId val="100823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3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7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1360"/>
        <c:axId val="1008247888"/>
      </c:barChart>
      <c:catAx>
        <c:axId val="100824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4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1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28848"/>
        <c:axId val="1008236464"/>
      </c:barChart>
      <c:catAx>
        <c:axId val="100822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3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8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22320"/>
        <c:axId val="1008226128"/>
      </c:barChart>
      <c:catAx>
        <c:axId val="100822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2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19600"/>
        <c:axId val="1008248432"/>
      </c:barChart>
      <c:catAx>
        <c:axId val="100821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4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9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3536"/>
        <c:axId val="1008216336"/>
      </c:barChart>
      <c:catAx>
        <c:axId val="10082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1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3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30480"/>
        <c:axId val="1008244080"/>
      </c:barChart>
      <c:catAx>
        <c:axId val="100823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4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0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4624"/>
        <c:axId val="1008231024"/>
      </c:barChart>
      <c:catAx>
        <c:axId val="100824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3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4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16880"/>
        <c:axId val="1008234288"/>
      </c:barChart>
      <c:catAx>
        <c:axId val="100821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6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5168"/>
        <c:axId val="1008245712"/>
      </c:barChart>
      <c:catAx>
        <c:axId val="100824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4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5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998080"/>
        <c:axId val="919004064"/>
      </c:barChart>
      <c:catAx>
        <c:axId val="9189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00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8998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8064"/>
        <c:axId val="973775008"/>
      </c:barChart>
      <c:catAx>
        <c:axId val="9737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7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8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38096"/>
        <c:axId val="1008223952"/>
      </c:barChart>
      <c:catAx>
        <c:axId val="100823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8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17424"/>
        <c:axId val="1008239184"/>
      </c:barChart>
      <c:catAx>
        <c:axId val="100821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39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17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24496"/>
        <c:axId val="1008225040"/>
      </c:barChart>
      <c:catAx>
        <c:axId val="100822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4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26672"/>
        <c:axId val="1008228304"/>
      </c:barChart>
      <c:catAx>
        <c:axId val="100822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6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29392"/>
        <c:axId val="1008229936"/>
      </c:barChart>
      <c:catAx>
        <c:axId val="100822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2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29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31568"/>
        <c:axId val="1008232112"/>
      </c:barChart>
      <c:catAx>
        <c:axId val="100823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3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1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1904"/>
        <c:axId val="1008232656"/>
      </c:barChart>
      <c:catAx>
        <c:axId val="100824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3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1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35376"/>
        <c:axId val="1008237008"/>
      </c:barChart>
      <c:catAx>
        <c:axId val="100823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3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5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39728"/>
        <c:axId val="1008240816"/>
      </c:barChart>
      <c:catAx>
        <c:axId val="100823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4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4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08239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8816"/>
        <c:axId val="1017567184"/>
      </c:barChart>
      <c:catAx>
        <c:axId val="101756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6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8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3168"/>
        <c:axId val="973782080"/>
      </c:barChart>
      <c:catAx>
        <c:axId val="97378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8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3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56848"/>
        <c:axId val="1017583504"/>
      </c:barChart>
      <c:catAx>
        <c:axId val="101755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8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6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79152"/>
        <c:axId val="1017580784"/>
      </c:barChart>
      <c:catAx>
        <c:axId val="10175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80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9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9360"/>
        <c:axId val="1017567728"/>
      </c:barChart>
      <c:catAx>
        <c:axId val="101756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6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9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79696"/>
        <c:axId val="1017569904"/>
      </c:barChart>
      <c:catAx>
        <c:axId val="101757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69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9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1200"/>
        <c:axId val="1017560112"/>
      </c:barChart>
      <c:catAx>
        <c:axId val="101756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6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12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70448"/>
        <c:axId val="1017570992"/>
      </c:barChart>
      <c:catAx>
        <c:axId val="101757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70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0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6224"/>
        <c:axId val="1017571536"/>
      </c:barChart>
      <c:catAx>
        <c:axId val="101758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7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6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5136"/>
        <c:axId val="1017572624"/>
      </c:barChart>
      <c:catAx>
        <c:axId val="101758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7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5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53040"/>
        <c:axId val="1017553584"/>
      </c:barChart>
      <c:catAx>
        <c:axId val="101755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5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3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5680"/>
        <c:axId val="1017575344"/>
      </c:barChart>
      <c:catAx>
        <c:axId val="101758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7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5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8608"/>
        <c:axId val="973780448"/>
      </c:barChart>
      <c:catAx>
        <c:axId val="9737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8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8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72080"/>
        <c:axId val="1017560656"/>
      </c:barChart>
      <c:catAx>
        <c:axId val="101757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60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2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73168"/>
        <c:axId val="1017562832"/>
      </c:barChart>
      <c:catAx>
        <c:axId val="101757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6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3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2416"/>
        <c:axId val="1017580240"/>
      </c:barChart>
      <c:catAx>
        <c:axId val="101758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8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2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6768"/>
        <c:axId val="1017573712"/>
      </c:barChart>
      <c:catAx>
        <c:axId val="101758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7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6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4592"/>
        <c:axId val="1017558480"/>
      </c:barChart>
      <c:catAx>
        <c:axId val="101758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5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4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3376"/>
        <c:axId val="1017575888"/>
      </c:barChart>
      <c:catAx>
        <c:axId val="101756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7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3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2960"/>
        <c:axId val="1017574256"/>
      </c:barChart>
      <c:catAx>
        <c:axId val="101758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7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2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5552"/>
        <c:axId val="1017554672"/>
      </c:barChart>
      <c:catAx>
        <c:axId val="101756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5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5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76432"/>
        <c:axId val="1017574800"/>
      </c:barChart>
      <c:catAx>
        <c:axId val="101757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7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6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1744"/>
        <c:axId val="1017562288"/>
      </c:barChart>
      <c:catAx>
        <c:axId val="101756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6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1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4800"/>
        <c:axId val="973785344"/>
      </c:barChart>
      <c:catAx>
        <c:axId val="97378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8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4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78608"/>
        <c:axId val="1017559568"/>
      </c:barChart>
      <c:catAx>
        <c:axId val="101757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5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8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76976"/>
        <c:axId val="1017577520"/>
      </c:barChart>
      <c:catAx>
        <c:axId val="101757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7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6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78064"/>
        <c:axId val="1017566096"/>
      </c:barChart>
      <c:catAx>
        <c:axId val="101757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6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78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1872"/>
        <c:axId val="1017581328"/>
      </c:barChart>
      <c:catAx>
        <c:axId val="101758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8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1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6640"/>
        <c:axId val="1017587312"/>
      </c:barChart>
      <c:catAx>
        <c:axId val="101756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8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6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4048"/>
        <c:axId val="1017555760"/>
      </c:barChart>
      <c:catAx>
        <c:axId val="101758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55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4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3920"/>
        <c:axId val="1017554128"/>
      </c:barChart>
      <c:catAx>
        <c:axId val="101756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5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3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4464"/>
        <c:axId val="1017555216"/>
      </c:barChart>
      <c:catAx>
        <c:axId val="101756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5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4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56304"/>
        <c:axId val="1017557936"/>
      </c:barChart>
      <c:catAx>
        <c:axId val="101755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5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6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5008"/>
        <c:axId val="1017557392"/>
      </c:barChart>
      <c:catAx>
        <c:axId val="101756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5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5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2624"/>
        <c:axId val="973775552"/>
      </c:barChart>
      <c:catAx>
        <c:axId val="97378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7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2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59024"/>
        <c:axId val="1017568272"/>
      </c:barChart>
      <c:catAx>
        <c:axId val="101755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6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6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59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7776"/>
        <c:axId val="1017601456"/>
      </c:barChart>
      <c:catAx>
        <c:axId val="101761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7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9408"/>
        <c:axId val="1017594384"/>
      </c:barChart>
      <c:catAx>
        <c:axId val="101761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9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5056"/>
        <c:axId val="1017611792"/>
      </c:barChart>
      <c:catAx>
        <c:axId val="101761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1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5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0160"/>
        <c:axId val="1017607984"/>
      </c:barChart>
      <c:catAx>
        <c:axId val="101761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0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09072"/>
        <c:axId val="1017613424"/>
      </c:barChart>
      <c:catAx>
        <c:axId val="101760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13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9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5600"/>
        <c:axId val="1017618320"/>
      </c:barChart>
      <c:catAx>
        <c:axId val="101761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1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5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6144"/>
        <c:axId val="1017587856"/>
      </c:barChart>
      <c:catAx>
        <c:axId val="101761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8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6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06352"/>
        <c:axId val="1017588400"/>
      </c:barChart>
      <c:catAx>
        <c:axId val="101760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8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6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94928"/>
        <c:axId val="1017604176"/>
      </c:barChart>
      <c:catAx>
        <c:axId val="101759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4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4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3712"/>
        <c:axId val="973779904"/>
      </c:barChart>
      <c:catAx>
        <c:axId val="9737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79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3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90032"/>
        <c:axId val="1017603088"/>
      </c:barChart>
      <c:catAx>
        <c:axId val="101759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0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21584"/>
        <c:axId val="1017602000"/>
      </c:barChart>
      <c:catAx>
        <c:axId val="101762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1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03632"/>
        <c:axId val="1017596560"/>
      </c:barChart>
      <c:catAx>
        <c:axId val="101760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6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3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91120"/>
        <c:axId val="1017608528"/>
      </c:barChart>
      <c:catAx>
        <c:axId val="101759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1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21040"/>
        <c:axId val="1017602544"/>
      </c:barChart>
      <c:catAx>
        <c:axId val="101762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1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20496"/>
        <c:axId val="1017610704"/>
      </c:barChart>
      <c:catAx>
        <c:axId val="101762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1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0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91664"/>
        <c:axId val="1017593296"/>
      </c:barChart>
      <c:catAx>
        <c:axId val="101759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3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1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22128"/>
        <c:axId val="1017599824"/>
      </c:barChart>
      <c:catAx>
        <c:axId val="101762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21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89488"/>
        <c:axId val="1017604720"/>
      </c:barChart>
      <c:catAx>
        <c:axId val="101758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9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97104"/>
        <c:axId val="1017595472"/>
      </c:barChart>
      <c:catAx>
        <c:axId val="101759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7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5888"/>
        <c:axId val="973786432"/>
      </c:barChart>
      <c:catAx>
        <c:axId val="9737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86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5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90576"/>
        <c:axId val="1017588944"/>
      </c:barChart>
      <c:catAx>
        <c:axId val="101759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8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8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0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8864"/>
        <c:axId val="1017611248"/>
      </c:barChart>
      <c:catAx>
        <c:axId val="101761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1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8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97648"/>
        <c:axId val="1017592208"/>
      </c:barChart>
      <c:catAx>
        <c:axId val="101759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7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7232"/>
        <c:axId val="1017607440"/>
      </c:barChart>
      <c:catAx>
        <c:axId val="101761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7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9952"/>
        <c:axId val="1017592752"/>
      </c:barChart>
      <c:catAx>
        <c:axId val="101761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9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93840"/>
        <c:axId val="1017616688"/>
      </c:barChart>
      <c:catAx>
        <c:axId val="101759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1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3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2336"/>
        <c:axId val="1017596016"/>
      </c:barChart>
      <c:catAx>
        <c:axId val="101761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2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05264"/>
        <c:axId val="1017598192"/>
      </c:barChart>
      <c:catAx>
        <c:axId val="10176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5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2880"/>
        <c:axId val="1017598736"/>
      </c:barChart>
      <c:catAx>
        <c:axId val="101761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59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2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99280"/>
        <c:axId val="1017600368"/>
      </c:barChart>
      <c:catAx>
        <c:axId val="101759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599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86976"/>
        <c:axId val="973776096"/>
      </c:barChart>
      <c:catAx>
        <c:axId val="97378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7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86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14512"/>
        <c:axId val="1017600912"/>
      </c:barChart>
      <c:catAx>
        <c:axId val="101761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4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05808"/>
        <c:axId val="1017606896"/>
      </c:barChart>
      <c:catAx>
        <c:axId val="101760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0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5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09616"/>
        <c:axId val="1017613968"/>
      </c:barChart>
      <c:catAx>
        <c:axId val="101760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1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1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09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25392"/>
        <c:axId val="1017653680"/>
      </c:barChart>
      <c:catAx>
        <c:axId val="101762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5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5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22672"/>
        <c:axId val="1017640624"/>
      </c:barChart>
      <c:catAx>
        <c:axId val="101762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4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2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6272"/>
        <c:axId val="1017633008"/>
      </c:barChart>
      <c:catAx>
        <c:axId val="101763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3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6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25936"/>
        <c:axId val="1017638448"/>
      </c:barChart>
      <c:catAx>
        <c:axId val="101762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3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5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1168"/>
        <c:axId val="1017636816"/>
      </c:barChart>
      <c:catAx>
        <c:axId val="101764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3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1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3552"/>
        <c:axId val="1017626480"/>
      </c:barChart>
      <c:catAx>
        <c:axId val="101763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2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3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0960"/>
        <c:axId val="1017647696"/>
      </c:barChart>
      <c:catAx>
        <c:axId val="101765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4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0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76640"/>
        <c:axId val="973779360"/>
      </c:barChart>
      <c:catAx>
        <c:axId val="9737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7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6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24304"/>
        <c:axId val="1017646064"/>
      </c:barChart>
      <c:catAx>
        <c:axId val="101762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4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4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7152"/>
        <c:axId val="1017655312"/>
      </c:barChart>
      <c:catAx>
        <c:axId val="101764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5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7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8240"/>
        <c:axId val="1017624848"/>
      </c:barChart>
      <c:catAx>
        <c:axId val="101764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2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8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2048"/>
        <c:axId val="1017639536"/>
      </c:barChart>
      <c:catAx>
        <c:axId val="101765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3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2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1504"/>
        <c:axId val="1017627024"/>
      </c:barChart>
      <c:catAx>
        <c:axId val="101765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2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1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4976"/>
        <c:axId val="1017637904"/>
      </c:barChart>
      <c:catAx>
        <c:axId val="101764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3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4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8992"/>
        <c:axId val="1017652592"/>
      </c:barChart>
      <c:catAx>
        <c:axId val="101763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8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1920"/>
        <c:axId val="1017628112"/>
      </c:barChart>
      <c:catAx>
        <c:axId val="101763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2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1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4224"/>
        <c:axId val="1017648784"/>
      </c:barChart>
      <c:catAx>
        <c:axId val="101765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4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4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9328"/>
        <c:axId val="1017637360"/>
      </c:barChart>
      <c:catAx>
        <c:axId val="101764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3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9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77728"/>
        <c:axId val="974574528"/>
      </c:barChart>
      <c:catAx>
        <c:axId val="9737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7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3777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3888"/>
        <c:axId val="1017627568"/>
      </c:barChart>
      <c:catAx>
        <c:axId val="101764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2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3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28656"/>
        <c:axId val="1017629200"/>
      </c:barChart>
      <c:catAx>
        <c:axId val="101762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2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8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0832"/>
        <c:axId val="1017640080"/>
      </c:barChart>
      <c:catAx>
        <c:axId val="101763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4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0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2464"/>
        <c:axId val="1017629744"/>
      </c:barChart>
      <c:catAx>
        <c:axId val="101763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2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2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1712"/>
        <c:axId val="1017642256"/>
      </c:barChart>
      <c:catAx>
        <c:axId val="101764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4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1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2800"/>
        <c:axId val="1017649872"/>
      </c:barChart>
      <c:catAx>
        <c:axId val="10176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4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2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0288"/>
        <c:axId val="1017623216"/>
      </c:barChart>
      <c:catAx>
        <c:axId val="101763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2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0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3344"/>
        <c:axId val="1017634096"/>
      </c:barChart>
      <c:catAx>
        <c:axId val="101764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3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3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4640"/>
        <c:axId val="1017644432"/>
      </c:barChart>
      <c:catAx>
        <c:axId val="101763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4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4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45520"/>
        <c:axId val="1017646608"/>
      </c:barChart>
      <c:catAx>
        <c:axId val="101764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4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45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998624"/>
        <c:axId val="918999168"/>
      </c:barChart>
      <c:catAx>
        <c:axId val="9189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899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899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8998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66368"/>
        <c:axId val="974569632"/>
      </c:barChart>
      <c:catAx>
        <c:axId val="9745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6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6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4768"/>
        <c:axId val="1017635184"/>
      </c:barChart>
      <c:catAx>
        <c:axId val="101765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3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4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3136"/>
        <c:axId val="1017655856"/>
      </c:barChart>
      <c:catAx>
        <c:axId val="101765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5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3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5728"/>
        <c:axId val="1017650416"/>
      </c:barChart>
      <c:catAx>
        <c:axId val="101763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5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5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31376"/>
        <c:axId val="1017656400"/>
      </c:barChart>
      <c:catAx>
        <c:axId val="101763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56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31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6944"/>
        <c:axId val="1017623760"/>
      </c:barChart>
      <c:catAx>
        <c:axId val="101765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2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2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6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66736"/>
        <c:axId val="1017676528"/>
      </c:barChart>
      <c:catAx>
        <c:axId val="101766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6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81968"/>
        <c:axId val="1017661296"/>
      </c:barChart>
      <c:catAx>
        <c:axId val="101768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81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80336"/>
        <c:axId val="1017672720"/>
      </c:barChart>
      <c:catAx>
        <c:axId val="101768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80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80880"/>
        <c:axId val="1017667280"/>
      </c:barChart>
      <c:catAx>
        <c:axId val="101768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80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77072"/>
        <c:axId val="1017673264"/>
      </c:barChart>
      <c:catAx>
        <c:axId val="101767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7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71808"/>
        <c:axId val="974572352"/>
      </c:barChart>
      <c:catAx>
        <c:axId val="9745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72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1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65104"/>
        <c:axId val="1017681424"/>
      </c:barChart>
      <c:catAx>
        <c:axId val="101766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8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8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5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73808"/>
        <c:axId val="1017674352"/>
      </c:barChart>
      <c:catAx>
        <c:axId val="101767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3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68912"/>
        <c:axId val="1017667824"/>
      </c:barChart>
      <c:catAx>
        <c:axId val="101766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8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75440"/>
        <c:axId val="1017668368"/>
      </c:barChart>
      <c:catAx>
        <c:axId val="101767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5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60752"/>
        <c:axId val="1017674896"/>
      </c:barChart>
      <c:catAx>
        <c:axId val="101766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0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72176"/>
        <c:axId val="1017662384"/>
      </c:barChart>
      <c:catAx>
        <c:axId val="101767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2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70544"/>
        <c:axId val="1017664560"/>
      </c:barChart>
      <c:catAx>
        <c:axId val="101767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0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71088"/>
        <c:axId val="1017669456"/>
      </c:barChart>
      <c:catAx>
        <c:axId val="101767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1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62928"/>
        <c:axId val="1017679792"/>
      </c:barChart>
      <c:catAx>
        <c:axId val="101766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2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9664"/>
        <c:axId val="1017670000"/>
      </c:barChart>
      <c:catAx>
        <c:axId val="10176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9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75072"/>
        <c:axId val="974573984"/>
      </c:barChart>
      <c:catAx>
        <c:axId val="9745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7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5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71632"/>
        <c:axId val="1017675984"/>
      </c:barChart>
      <c:catAx>
        <c:axId val="101767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1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78160"/>
        <c:axId val="1017677616"/>
      </c:barChart>
      <c:catAx>
        <c:axId val="101767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8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78704"/>
        <c:axId val="1017679248"/>
      </c:barChart>
      <c:catAx>
        <c:axId val="101767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7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78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82512"/>
        <c:axId val="1017683056"/>
      </c:barChart>
      <c:catAx>
        <c:axId val="101768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8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8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82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7488"/>
        <c:axId val="1017658032"/>
      </c:barChart>
      <c:catAx>
        <c:axId val="101765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5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7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65648"/>
        <c:axId val="1017658576"/>
      </c:barChart>
      <c:catAx>
        <c:axId val="101766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5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5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59120"/>
        <c:axId val="1017660208"/>
      </c:barChart>
      <c:catAx>
        <c:axId val="101765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59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61840"/>
        <c:axId val="1017663472"/>
      </c:barChart>
      <c:catAx>
        <c:axId val="101766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1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64016"/>
        <c:axId val="1017666192"/>
      </c:barChart>
      <c:catAx>
        <c:axId val="101766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66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17664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2032"/>
        <c:axId val="1026591360"/>
      </c:barChart>
      <c:catAx>
        <c:axId val="102661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2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67456"/>
        <c:axId val="974570720"/>
      </c:barChart>
      <c:catAx>
        <c:axId val="9745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7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74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92992"/>
        <c:axId val="1026590816"/>
      </c:barChart>
      <c:catAx>
        <c:axId val="102659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2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2240"/>
        <c:axId val="1026601696"/>
      </c:barChart>
      <c:catAx>
        <c:axId val="10266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0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2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91904"/>
        <c:axId val="1026592448"/>
      </c:barChart>
      <c:catAx>
        <c:axId val="102659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1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82656"/>
        <c:axId val="1026597888"/>
      </c:barChart>
      <c:catAx>
        <c:axId val="102658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2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93536"/>
        <c:axId val="1026586464"/>
      </c:barChart>
      <c:catAx>
        <c:axId val="10265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8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3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85920"/>
        <c:axId val="1026585376"/>
      </c:barChart>
      <c:catAx>
        <c:axId val="102658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85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5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2576"/>
        <c:axId val="1026609856"/>
      </c:barChart>
      <c:catAx>
        <c:axId val="10266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0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2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94080"/>
        <c:axId val="1026590272"/>
      </c:barChart>
      <c:catAx>
        <c:axId val="10265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4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94624"/>
        <c:axId val="1026584288"/>
      </c:barChart>
      <c:catAx>
        <c:axId val="10265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8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4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7680"/>
        <c:axId val="1026607136"/>
      </c:barChart>
      <c:catAx>
        <c:axId val="10266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0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7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75616"/>
        <c:axId val="974564736"/>
      </c:barChart>
      <c:catAx>
        <c:axId val="97457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6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5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0064"/>
        <c:axId val="1026595168"/>
      </c:barChart>
      <c:catAx>
        <c:axId val="102660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0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3120"/>
        <c:axId val="1026614208"/>
      </c:barChart>
      <c:catAx>
        <c:axId val="102661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14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3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87552"/>
        <c:axId val="1026595712"/>
      </c:barChart>
      <c:catAx>
        <c:axId val="10265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7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0608"/>
        <c:axId val="1026608224"/>
      </c:barChart>
      <c:catAx>
        <c:axId val="102660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0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0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6592"/>
        <c:axId val="1026587008"/>
      </c:barChart>
      <c:catAx>
        <c:axId val="102660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8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6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89184"/>
        <c:axId val="1026596256"/>
      </c:barChart>
      <c:catAx>
        <c:axId val="10265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9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96800"/>
        <c:axId val="1026604960"/>
      </c:barChart>
      <c:catAx>
        <c:axId val="10265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0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6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88096"/>
        <c:axId val="1026602784"/>
      </c:barChart>
      <c:catAx>
        <c:axId val="10265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0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8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88640"/>
        <c:axId val="1026584832"/>
      </c:barChart>
      <c:catAx>
        <c:axId val="102658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8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8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3664"/>
        <c:axId val="1026597344"/>
      </c:barChart>
      <c:catAx>
        <c:axId val="102661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3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76704"/>
        <c:axId val="974576160"/>
      </c:barChart>
      <c:catAx>
        <c:axId val="974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7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6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98432"/>
        <c:axId val="1026598976"/>
      </c:barChart>
      <c:catAx>
        <c:axId val="10265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8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9312"/>
        <c:axId val="1026599520"/>
      </c:barChart>
      <c:catAx>
        <c:axId val="10266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9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9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9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4752"/>
        <c:axId val="1026608768"/>
      </c:barChart>
      <c:catAx>
        <c:axId val="102661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0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4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5296"/>
        <c:axId val="1026601152"/>
      </c:barChart>
      <c:catAx>
        <c:axId val="10266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01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5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3328"/>
        <c:axId val="1026610400"/>
      </c:barChart>
      <c:catAx>
        <c:axId val="10266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1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3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3872"/>
        <c:axId val="1026604416"/>
      </c:barChart>
      <c:catAx>
        <c:axId val="10266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0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3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5504"/>
        <c:axId val="1026615840"/>
      </c:barChart>
      <c:catAx>
        <c:axId val="10266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1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5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06048"/>
        <c:axId val="1026610944"/>
      </c:barChart>
      <c:catAx>
        <c:axId val="10266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1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06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1488"/>
        <c:axId val="1026616384"/>
      </c:barChart>
      <c:catAx>
        <c:axId val="10266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1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1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589728"/>
        <c:axId val="1026583200"/>
      </c:barChart>
      <c:catAx>
        <c:axId val="102658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8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9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61472"/>
        <c:axId val="974571264"/>
      </c:barChart>
      <c:catAx>
        <c:axId val="9745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7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1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6928"/>
        <c:axId val="1026583744"/>
      </c:barChart>
      <c:catAx>
        <c:axId val="10266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58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58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6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9232"/>
        <c:axId val="1026639776"/>
      </c:barChart>
      <c:catAx>
        <c:axId val="10266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3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9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27264"/>
        <c:axId val="1026635424"/>
      </c:barChart>
      <c:catAx>
        <c:axId val="10266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3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7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27808"/>
        <c:axId val="1026645760"/>
      </c:barChart>
      <c:catAx>
        <c:axId val="10266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5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7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46304"/>
        <c:axId val="1026646848"/>
      </c:barChart>
      <c:catAx>
        <c:axId val="10266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6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6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20192"/>
        <c:axId val="1026640320"/>
      </c:barChart>
      <c:catAx>
        <c:axId val="102662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0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8144"/>
        <c:axId val="1026647392"/>
      </c:barChart>
      <c:catAx>
        <c:axId val="10266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8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43040"/>
        <c:axId val="1026644128"/>
      </c:barChart>
      <c:catAx>
        <c:axId val="102664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3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21824"/>
        <c:axId val="1026622368"/>
      </c:barChart>
      <c:catAx>
        <c:axId val="10266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1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40864"/>
        <c:axId val="1026641408"/>
      </c:barChart>
      <c:catAx>
        <c:axId val="102664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0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69088"/>
        <c:axId val="974562016"/>
      </c:barChart>
      <c:catAx>
        <c:axId val="9745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6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9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0528"/>
        <c:axId val="1026622912"/>
      </c:barChart>
      <c:catAx>
        <c:axId val="1026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05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6512"/>
        <c:axId val="1026632160"/>
      </c:barChart>
      <c:catAx>
        <c:axId val="102663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3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6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7056"/>
        <c:axId val="1026649024"/>
      </c:barChart>
      <c:catAx>
        <c:axId val="10266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7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4880"/>
        <c:axId val="1026624544"/>
      </c:barChart>
      <c:catAx>
        <c:axId val="102663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4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29440"/>
        <c:axId val="1026643584"/>
      </c:barChart>
      <c:catAx>
        <c:axId val="10266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9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42496"/>
        <c:axId val="1026617472"/>
      </c:barChart>
      <c:catAx>
        <c:axId val="102664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1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2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8016"/>
        <c:axId val="1026647936"/>
      </c:barChart>
      <c:catAx>
        <c:axId val="102661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8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41952"/>
        <c:axId val="1026626176"/>
      </c:barChart>
      <c:catAx>
        <c:axId val="102664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1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44672"/>
        <c:axId val="1026645216"/>
      </c:barChart>
      <c:catAx>
        <c:axId val="10266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4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4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48480"/>
        <c:axId val="1026633248"/>
      </c:barChart>
      <c:catAx>
        <c:axId val="10266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3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8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62560"/>
        <c:axId val="974563104"/>
      </c:barChart>
      <c:catAx>
        <c:axId val="9745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6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2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49568"/>
        <c:axId val="1026650112"/>
      </c:barChart>
      <c:catAx>
        <c:axId val="10266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49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8560"/>
        <c:axId val="1026628352"/>
      </c:barChart>
      <c:catAx>
        <c:axId val="102661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8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9104"/>
        <c:axId val="1026623456"/>
      </c:barChart>
      <c:catAx>
        <c:axId val="10266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9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50656"/>
        <c:axId val="1026651200"/>
      </c:barChart>
      <c:catAx>
        <c:axId val="102665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0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24000"/>
        <c:axId val="1026651744"/>
      </c:barChart>
      <c:catAx>
        <c:axId val="102662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4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25088"/>
        <c:axId val="1026626720"/>
      </c:barChart>
      <c:catAx>
        <c:axId val="102662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5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19648"/>
        <c:axId val="1026620736"/>
      </c:barChart>
      <c:catAx>
        <c:axId val="1026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19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21280"/>
        <c:axId val="1026628896"/>
      </c:barChart>
      <c:catAx>
        <c:axId val="10266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1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25632"/>
        <c:axId val="1026629984"/>
      </c:barChart>
      <c:catAx>
        <c:axId val="10266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2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25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2704"/>
        <c:axId val="1026634336"/>
      </c:barChart>
      <c:catAx>
        <c:axId val="10266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3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2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63648"/>
        <c:axId val="974564192"/>
      </c:barChart>
      <c:catAx>
        <c:axId val="9745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6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3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1072"/>
        <c:axId val="1026631616"/>
      </c:barChart>
      <c:catAx>
        <c:axId val="102663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3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1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3792"/>
        <c:axId val="1026638688"/>
      </c:barChart>
      <c:catAx>
        <c:axId val="10266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3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3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35968"/>
        <c:axId val="1026637600"/>
      </c:barChart>
      <c:catAx>
        <c:axId val="102663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3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35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72960"/>
        <c:axId val="1026655552"/>
      </c:barChart>
      <c:catAx>
        <c:axId val="10266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2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52288"/>
        <c:axId val="1026671328"/>
      </c:barChart>
      <c:catAx>
        <c:axId val="10266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7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2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56096"/>
        <c:axId val="1026666432"/>
      </c:barChart>
      <c:catAx>
        <c:axId val="10266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6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66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6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74048"/>
        <c:axId val="1026676224"/>
      </c:barChart>
      <c:catAx>
        <c:axId val="10266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7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4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64800"/>
        <c:axId val="1026675136"/>
      </c:barChart>
      <c:catAx>
        <c:axId val="102666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7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64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65888"/>
        <c:axId val="1026676768"/>
      </c:barChart>
      <c:catAx>
        <c:axId val="102666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7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65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77312"/>
        <c:axId val="1026659904"/>
      </c:barChart>
      <c:catAx>
        <c:axId val="10266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9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7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999712"/>
        <c:axId val="919000256"/>
      </c:barChart>
      <c:catAx>
        <c:axId val="9189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00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8999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65280"/>
        <c:axId val="974565824"/>
      </c:barChart>
      <c:catAx>
        <c:axId val="9745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6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5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59360"/>
        <c:axId val="1026653376"/>
      </c:barChart>
      <c:catAx>
        <c:axId val="10266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9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62080"/>
        <c:axId val="1026675680"/>
      </c:barChart>
      <c:catAx>
        <c:axId val="10266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75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62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57728"/>
        <c:axId val="1026654464"/>
      </c:barChart>
      <c:catAx>
        <c:axId val="1026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7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74592"/>
        <c:axId val="1026670240"/>
      </c:barChart>
      <c:catAx>
        <c:axId val="102667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7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4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70784"/>
        <c:axId val="1026652832"/>
      </c:barChart>
      <c:catAx>
        <c:axId val="10266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0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60448"/>
        <c:axId val="1026655008"/>
      </c:barChart>
      <c:catAx>
        <c:axId val="10266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60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68608"/>
        <c:axId val="1026653920"/>
      </c:barChart>
      <c:catAx>
        <c:axId val="10266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68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58816"/>
        <c:axId val="1026658272"/>
      </c:barChart>
      <c:catAx>
        <c:axId val="10266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5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8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656640"/>
        <c:axId val="1026677856"/>
      </c:barChart>
      <c:catAx>
        <c:axId val="102665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7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67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26656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68000"/>
        <c:axId val="974568544"/>
      </c:barChart>
      <c:catAx>
        <c:axId val="9745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6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8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66912"/>
        <c:axId val="974570176"/>
      </c:barChart>
      <c:catAx>
        <c:axId val="9745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7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66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572896"/>
        <c:axId val="974573440"/>
      </c:barChart>
      <c:catAx>
        <c:axId val="9745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57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45728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74224"/>
        <c:axId val="975971504"/>
      </c:barChart>
      <c:catAx>
        <c:axId val="97597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4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82384"/>
        <c:axId val="975983472"/>
      </c:barChart>
      <c:catAx>
        <c:axId val="97598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8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2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73136"/>
        <c:axId val="975972048"/>
      </c:barChart>
      <c:catAx>
        <c:axId val="97597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2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3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81296"/>
        <c:axId val="975979664"/>
      </c:barChart>
      <c:catAx>
        <c:axId val="97598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1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84016"/>
        <c:axId val="975970960"/>
      </c:barChart>
      <c:catAx>
        <c:axId val="9759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4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81840"/>
        <c:axId val="975982928"/>
      </c:barChart>
      <c:catAx>
        <c:axId val="97598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8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1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000800"/>
        <c:axId val="919004608"/>
      </c:barChart>
      <c:catAx>
        <c:axId val="9190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00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19000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75312"/>
        <c:axId val="975975856"/>
      </c:barChart>
      <c:catAx>
        <c:axId val="97597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5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77488"/>
        <c:axId val="975973680"/>
      </c:barChart>
      <c:catAx>
        <c:axId val="97597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7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80752"/>
        <c:axId val="975972592"/>
      </c:barChart>
      <c:catAx>
        <c:axId val="97598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0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84560"/>
        <c:axId val="975985104"/>
      </c:barChart>
      <c:catAx>
        <c:axId val="97598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8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4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74768"/>
        <c:axId val="975979120"/>
      </c:barChart>
      <c:catAx>
        <c:axId val="97597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4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76400"/>
        <c:axId val="975976944"/>
      </c:barChart>
      <c:catAx>
        <c:axId val="9759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6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85648"/>
        <c:axId val="975978032"/>
      </c:barChart>
      <c:catAx>
        <c:axId val="97598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7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5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70416"/>
        <c:axId val="975980208"/>
      </c:barChart>
      <c:catAx>
        <c:axId val="97597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8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98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0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78576"/>
        <c:axId val="712320720"/>
      </c:barChart>
      <c:catAx>
        <c:axId val="97597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232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232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5978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39344"/>
        <c:axId val="977255664"/>
      </c:barChart>
      <c:catAx>
        <c:axId val="97723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5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5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77239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671" Type="http://schemas.openxmlformats.org/officeDocument/2006/relationships/chart" Target="../charts/chart670.xml"/><Relationship Id="rId769" Type="http://schemas.openxmlformats.org/officeDocument/2006/relationships/chart" Target="../charts/chart768.xml"/><Relationship Id="rId21" Type="http://schemas.openxmlformats.org/officeDocument/2006/relationships/chart" Target="../charts/chart21.xml"/><Relationship Id="rId324" Type="http://schemas.openxmlformats.org/officeDocument/2006/relationships/chart" Target="../charts/chart323.xml"/><Relationship Id="rId531" Type="http://schemas.openxmlformats.org/officeDocument/2006/relationships/chart" Target="../charts/chart530.xml"/><Relationship Id="rId629" Type="http://schemas.openxmlformats.org/officeDocument/2006/relationships/chart" Target="../charts/chart628.xml"/><Relationship Id="rId170" Type="http://schemas.openxmlformats.org/officeDocument/2006/relationships/chart" Target="../charts/chart170.xml"/><Relationship Id="rId268" Type="http://schemas.openxmlformats.org/officeDocument/2006/relationships/chart" Target="../charts/chart267.xml"/><Relationship Id="rId475" Type="http://schemas.openxmlformats.org/officeDocument/2006/relationships/chart" Target="../charts/chart474.xml"/><Relationship Id="rId682" Type="http://schemas.openxmlformats.org/officeDocument/2006/relationships/chart" Target="../charts/chart681.xml"/><Relationship Id="rId32" Type="http://schemas.openxmlformats.org/officeDocument/2006/relationships/chart" Target="../charts/chart32.xml"/><Relationship Id="rId128" Type="http://schemas.openxmlformats.org/officeDocument/2006/relationships/chart" Target="../charts/chart128.xml"/><Relationship Id="rId335" Type="http://schemas.openxmlformats.org/officeDocument/2006/relationships/chart" Target="../charts/chart334.xml"/><Relationship Id="rId542" Type="http://schemas.openxmlformats.org/officeDocument/2006/relationships/chart" Target="../charts/chart541.xml"/><Relationship Id="rId181" Type="http://schemas.openxmlformats.org/officeDocument/2006/relationships/chart" Target="../charts/chart181.xml"/><Relationship Id="rId402" Type="http://schemas.openxmlformats.org/officeDocument/2006/relationships/chart" Target="../charts/chart401.xml"/><Relationship Id="rId279" Type="http://schemas.openxmlformats.org/officeDocument/2006/relationships/chart" Target="../charts/chart278.xml"/><Relationship Id="rId486" Type="http://schemas.openxmlformats.org/officeDocument/2006/relationships/chart" Target="../charts/chart485.xml"/><Relationship Id="rId693" Type="http://schemas.openxmlformats.org/officeDocument/2006/relationships/chart" Target="../charts/chart692.xml"/><Relationship Id="rId707" Type="http://schemas.openxmlformats.org/officeDocument/2006/relationships/chart" Target="../charts/chart706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346" Type="http://schemas.openxmlformats.org/officeDocument/2006/relationships/chart" Target="../charts/chart345.xml"/><Relationship Id="rId553" Type="http://schemas.openxmlformats.org/officeDocument/2006/relationships/chart" Target="../charts/chart552.xml"/><Relationship Id="rId760" Type="http://schemas.openxmlformats.org/officeDocument/2006/relationships/chart" Target="../charts/chart759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2.xml"/><Relationship Id="rId497" Type="http://schemas.openxmlformats.org/officeDocument/2006/relationships/chart" Target="../charts/chart496.xml"/><Relationship Id="rId620" Type="http://schemas.openxmlformats.org/officeDocument/2006/relationships/chart" Target="../charts/chart619.xml"/><Relationship Id="rId718" Type="http://schemas.openxmlformats.org/officeDocument/2006/relationships/chart" Target="../charts/chart717.xml"/><Relationship Id="rId357" Type="http://schemas.openxmlformats.org/officeDocument/2006/relationships/chart" Target="../charts/chart356.xml"/><Relationship Id="rId54" Type="http://schemas.openxmlformats.org/officeDocument/2006/relationships/chart" Target="../charts/chart54.xml"/><Relationship Id="rId217" Type="http://schemas.openxmlformats.org/officeDocument/2006/relationships/chart" Target="../charts/chart217.xml"/><Relationship Id="rId564" Type="http://schemas.openxmlformats.org/officeDocument/2006/relationships/chart" Target="../charts/chart563.xml"/><Relationship Id="rId771" Type="http://schemas.openxmlformats.org/officeDocument/2006/relationships/chart" Target="../charts/chart770.xml"/><Relationship Id="rId424" Type="http://schemas.openxmlformats.org/officeDocument/2006/relationships/chart" Target="../charts/chart423.xml"/><Relationship Id="rId631" Type="http://schemas.openxmlformats.org/officeDocument/2006/relationships/chart" Target="../charts/chart630.xml"/><Relationship Id="rId729" Type="http://schemas.openxmlformats.org/officeDocument/2006/relationships/chart" Target="../charts/chart728.xml"/><Relationship Id="rId270" Type="http://schemas.openxmlformats.org/officeDocument/2006/relationships/chart" Target="../charts/chart269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7.xml"/><Relationship Id="rId575" Type="http://schemas.openxmlformats.org/officeDocument/2006/relationships/chart" Target="../charts/chart574.xml"/><Relationship Id="rId782" Type="http://schemas.openxmlformats.org/officeDocument/2006/relationships/chart" Target="../charts/chart781.xml"/><Relationship Id="rId228" Type="http://schemas.openxmlformats.org/officeDocument/2006/relationships/chart" Target="../charts/chart227.xml"/><Relationship Id="rId435" Type="http://schemas.openxmlformats.org/officeDocument/2006/relationships/chart" Target="../charts/chart434.xml"/><Relationship Id="rId642" Type="http://schemas.openxmlformats.org/officeDocument/2006/relationships/chart" Target="../charts/chart641.xml"/><Relationship Id="rId281" Type="http://schemas.openxmlformats.org/officeDocument/2006/relationships/chart" Target="../charts/chart280.xml"/><Relationship Id="rId502" Type="http://schemas.openxmlformats.org/officeDocument/2006/relationships/chart" Target="../charts/chart501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8.xml"/><Relationship Id="rId586" Type="http://schemas.openxmlformats.org/officeDocument/2006/relationships/chart" Target="../charts/chart585.xml"/><Relationship Id="rId793" Type="http://schemas.openxmlformats.org/officeDocument/2006/relationships/chart" Target="../charts/chart792.xml"/><Relationship Id="rId807" Type="http://schemas.openxmlformats.org/officeDocument/2006/relationships/chart" Target="../charts/chart806.xml"/><Relationship Id="rId7" Type="http://schemas.openxmlformats.org/officeDocument/2006/relationships/chart" Target="../charts/chart7.xml"/><Relationship Id="rId239" Type="http://schemas.openxmlformats.org/officeDocument/2006/relationships/chart" Target="../charts/chart238.xml"/><Relationship Id="rId446" Type="http://schemas.openxmlformats.org/officeDocument/2006/relationships/chart" Target="../charts/chart445.xml"/><Relationship Id="rId653" Type="http://schemas.openxmlformats.org/officeDocument/2006/relationships/chart" Target="../charts/chart652.xml"/><Relationship Id="rId292" Type="http://schemas.openxmlformats.org/officeDocument/2006/relationships/chart" Target="../charts/chart291.xml"/><Relationship Id="rId306" Type="http://schemas.openxmlformats.org/officeDocument/2006/relationships/chart" Target="../charts/chart305.xml"/><Relationship Id="rId87" Type="http://schemas.openxmlformats.org/officeDocument/2006/relationships/chart" Target="../charts/chart87.xml"/><Relationship Id="rId513" Type="http://schemas.openxmlformats.org/officeDocument/2006/relationships/chart" Target="../charts/chart512.xml"/><Relationship Id="rId597" Type="http://schemas.openxmlformats.org/officeDocument/2006/relationships/chart" Target="../charts/chart596.xml"/><Relationship Id="rId720" Type="http://schemas.openxmlformats.org/officeDocument/2006/relationships/chart" Target="../charts/chart719.xml"/><Relationship Id="rId152" Type="http://schemas.openxmlformats.org/officeDocument/2006/relationships/chart" Target="../charts/chart152.xml"/><Relationship Id="rId457" Type="http://schemas.openxmlformats.org/officeDocument/2006/relationships/chart" Target="../charts/chart456.xml"/><Relationship Id="rId664" Type="http://schemas.openxmlformats.org/officeDocument/2006/relationships/chart" Target="../charts/chart663.xml"/><Relationship Id="rId14" Type="http://schemas.openxmlformats.org/officeDocument/2006/relationships/chart" Target="../charts/chart14.xml"/><Relationship Id="rId317" Type="http://schemas.openxmlformats.org/officeDocument/2006/relationships/chart" Target="../charts/chart316.xml"/><Relationship Id="rId524" Type="http://schemas.openxmlformats.org/officeDocument/2006/relationships/chart" Target="../charts/chart523.xml"/><Relationship Id="rId731" Type="http://schemas.openxmlformats.org/officeDocument/2006/relationships/chart" Target="../charts/chart730.xml"/><Relationship Id="rId98" Type="http://schemas.openxmlformats.org/officeDocument/2006/relationships/chart" Target="../charts/chart98.xml"/><Relationship Id="rId163" Type="http://schemas.openxmlformats.org/officeDocument/2006/relationships/chart" Target="../charts/chart163.xml"/><Relationship Id="rId370" Type="http://schemas.openxmlformats.org/officeDocument/2006/relationships/chart" Target="../charts/chart369.xml"/><Relationship Id="rId230" Type="http://schemas.openxmlformats.org/officeDocument/2006/relationships/chart" Target="../charts/chart229.xml"/><Relationship Id="rId468" Type="http://schemas.openxmlformats.org/officeDocument/2006/relationships/chart" Target="../charts/chart467.xml"/><Relationship Id="rId675" Type="http://schemas.openxmlformats.org/officeDocument/2006/relationships/chart" Target="../charts/chart674.xml"/><Relationship Id="rId25" Type="http://schemas.openxmlformats.org/officeDocument/2006/relationships/chart" Target="../charts/chart25.xml"/><Relationship Id="rId328" Type="http://schemas.openxmlformats.org/officeDocument/2006/relationships/chart" Target="../charts/chart327.xml"/><Relationship Id="rId535" Type="http://schemas.openxmlformats.org/officeDocument/2006/relationships/chart" Target="../charts/chart534.xml"/><Relationship Id="rId742" Type="http://schemas.openxmlformats.org/officeDocument/2006/relationships/chart" Target="../charts/chart741.xml"/><Relationship Id="rId174" Type="http://schemas.openxmlformats.org/officeDocument/2006/relationships/chart" Target="../charts/chart174.xml"/><Relationship Id="rId381" Type="http://schemas.openxmlformats.org/officeDocument/2006/relationships/chart" Target="../charts/chart380.xml"/><Relationship Id="rId602" Type="http://schemas.openxmlformats.org/officeDocument/2006/relationships/chart" Target="../charts/chart601.xml"/><Relationship Id="rId241" Type="http://schemas.openxmlformats.org/officeDocument/2006/relationships/chart" Target="../charts/chart240.xml"/><Relationship Id="rId479" Type="http://schemas.openxmlformats.org/officeDocument/2006/relationships/chart" Target="../charts/chart478.xml"/><Relationship Id="rId686" Type="http://schemas.openxmlformats.org/officeDocument/2006/relationships/chart" Target="../charts/chart685.xml"/><Relationship Id="rId36" Type="http://schemas.openxmlformats.org/officeDocument/2006/relationships/chart" Target="../charts/chart36.xml"/><Relationship Id="rId339" Type="http://schemas.openxmlformats.org/officeDocument/2006/relationships/chart" Target="../charts/chart338.xml"/><Relationship Id="rId546" Type="http://schemas.openxmlformats.org/officeDocument/2006/relationships/chart" Target="../charts/chart545.xml"/><Relationship Id="rId753" Type="http://schemas.openxmlformats.org/officeDocument/2006/relationships/chart" Target="../charts/chart752.xml"/><Relationship Id="rId101" Type="http://schemas.openxmlformats.org/officeDocument/2006/relationships/chart" Target="../charts/chart101.xml"/><Relationship Id="rId185" Type="http://schemas.openxmlformats.org/officeDocument/2006/relationships/chart" Target="../charts/chart185.xml"/><Relationship Id="rId406" Type="http://schemas.openxmlformats.org/officeDocument/2006/relationships/chart" Target="../charts/chart405.xml"/><Relationship Id="rId392" Type="http://schemas.openxmlformats.org/officeDocument/2006/relationships/chart" Target="../charts/chart391.xml"/><Relationship Id="rId613" Type="http://schemas.openxmlformats.org/officeDocument/2006/relationships/chart" Target="../charts/chart612.xml"/><Relationship Id="rId697" Type="http://schemas.openxmlformats.org/officeDocument/2006/relationships/chart" Target="../charts/chart696.xml"/><Relationship Id="rId252" Type="http://schemas.openxmlformats.org/officeDocument/2006/relationships/chart" Target="../charts/chart251.xml"/><Relationship Id="rId47" Type="http://schemas.openxmlformats.org/officeDocument/2006/relationships/chart" Target="../charts/chart47.xml"/><Relationship Id="rId112" Type="http://schemas.openxmlformats.org/officeDocument/2006/relationships/chart" Target="../charts/chart112.xml"/><Relationship Id="rId557" Type="http://schemas.openxmlformats.org/officeDocument/2006/relationships/chart" Target="../charts/chart556.xml"/><Relationship Id="rId764" Type="http://schemas.openxmlformats.org/officeDocument/2006/relationships/chart" Target="../charts/chart763.xml"/><Relationship Id="rId196" Type="http://schemas.openxmlformats.org/officeDocument/2006/relationships/chart" Target="../charts/chart196.xml"/><Relationship Id="rId417" Type="http://schemas.openxmlformats.org/officeDocument/2006/relationships/chart" Target="../charts/chart416.xml"/><Relationship Id="rId624" Type="http://schemas.openxmlformats.org/officeDocument/2006/relationships/chart" Target="../charts/chart623.xml"/><Relationship Id="rId263" Type="http://schemas.openxmlformats.org/officeDocument/2006/relationships/chart" Target="../charts/chart262.xml"/><Relationship Id="rId470" Type="http://schemas.openxmlformats.org/officeDocument/2006/relationships/chart" Target="../charts/chart469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29.xml"/><Relationship Id="rId568" Type="http://schemas.openxmlformats.org/officeDocument/2006/relationships/chart" Target="../charts/chart567.xml"/><Relationship Id="rId775" Type="http://schemas.openxmlformats.org/officeDocument/2006/relationships/chart" Target="../charts/chart774.xml"/><Relationship Id="rId428" Type="http://schemas.openxmlformats.org/officeDocument/2006/relationships/chart" Target="../charts/chart427.xml"/><Relationship Id="rId635" Type="http://schemas.openxmlformats.org/officeDocument/2006/relationships/chart" Target="../charts/chart634.xml"/><Relationship Id="rId274" Type="http://schemas.openxmlformats.org/officeDocument/2006/relationships/chart" Target="../charts/chart273.xml"/><Relationship Id="rId481" Type="http://schemas.openxmlformats.org/officeDocument/2006/relationships/chart" Target="../charts/chart480.xml"/><Relationship Id="rId702" Type="http://schemas.openxmlformats.org/officeDocument/2006/relationships/chart" Target="../charts/chart701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79" Type="http://schemas.openxmlformats.org/officeDocument/2006/relationships/chart" Target="../charts/chart578.xml"/><Relationship Id="rId786" Type="http://schemas.openxmlformats.org/officeDocument/2006/relationships/chart" Target="../charts/chart785.xml"/><Relationship Id="rId341" Type="http://schemas.openxmlformats.org/officeDocument/2006/relationships/chart" Target="../charts/chart340.xml"/><Relationship Id="rId439" Type="http://schemas.openxmlformats.org/officeDocument/2006/relationships/chart" Target="../charts/chart438.xml"/><Relationship Id="rId646" Type="http://schemas.openxmlformats.org/officeDocument/2006/relationships/chart" Target="../charts/chart645.xml"/><Relationship Id="rId201" Type="http://schemas.openxmlformats.org/officeDocument/2006/relationships/chart" Target="../charts/chart201.xml"/><Relationship Id="rId285" Type="http://schemas.openxmlformats.org/officeDocument/2006/relationships/chart" Target="../charts/chart284.xml"/><Relationship Id="rId506" Type="http://schemas.openxmlformats.org/officeDocument/2006/relationships/chart" Target="../charts/chart505.xml"/><Relationship Id="rId492" Type="http://schemas.openxmlformats.org/officeDocument/2006/relationships/chart" Target="../charts/chart491.xml"/><Relationship Id="rId713" Type="http://schemas.openxmlformats.org/officeDocument/2006/relationships/chart" Target="../charts/chart712.xml"/><Relationship Id="rId797" Type="http://schemas.openxmlformats.org/officeDocument/2006/relationships/chart" Target="../charts/chart796.xml"/><Relationship Id="rId145" Type="http://schemas.openxmlformats.org/officeDocument/2006/relationships/chart" Target="../charts/chart145.xml"/><Relationship Id="rId352" Type="http://schemas.openxmlformats.org/officeDocument/2006/relationships/chart" Target="../charts/chart351.xml"/><Relationship Id="rId212" Type="http://schemas.openxmlformats.org/officeDocument/2006/relationships/chart" Target="../charts/chart212.xml"/><Relationship Id="rId657" Type="http://schemas.openxmlformats.org/officeDocument/2006/relationships/chart" Target="../charts/chart656.xml"/><Relationship Id="rId296" Type="http://schemas.openxmlformats.org/officeDocument/2006/relationships/chart" Target="../charts/chart295.xml"/><Relationship Id="rId517" Type="http://schemas.openxmlformats.org/officeDocument/2006/relationships/chart" Target="../charts/chart516.xml"/><Relationship Id="rId724" Type="http://schemas.openxmlformats.org/officeDocument/2006/relationships/chart" Target="../charts/chart723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363" Type="http://schemas.openxmlformats.org/officeDocument/2006/relationships/chart" Target="../charts/chart362.xml"/><Relationship Id="rId570" Type="http://schemas.openxmlformats.org/officeDocument/2006/relationships/chart" Target="../charts/chart569.xml"/><Relationship Id="rId223" Type="http://schemas.openxmlformats.org/officeDocument/2006/relationships/chart" Target="../charts/chart222.xml"/><Relationship Id="rId430" Type="http://schemas.openxmlformats.org/officeDocument/2006/relationships/chart" Target="../charts/chart429.xml"/><Relationship Id="rId668" Type="http://schemas.openxmlformats.org/officeDocument/2006/relationships/chart" Target="../charts/chart667.xml"/><Relationship Id="rId18" Type="http://schemas.openxmlformats.org/officeDocument/2006/relationships/chart" Target="../charts/chart18.xml"/><Relationship Id="rId528" Type="http://schemas.openxmlformats.org/officeDocument/2006/relationships/chart" Target="../charts/chart527.xml"/><Relationship Id="rId735" Type="http://schemas.openxmlformats.org/officeDocument/2006/relationships/chart" Target="../charts/chart734.xml"/><Relationship Id="rId167" Type="http://schemas.openxmlformats.org/officeDocument/2006/relationships/chart" Target="../charts/chart167.xml"/><Relationship Id="rId374" Type="http://schemas.openxmlformats.org/officeDocument/2006/relationships/chart" Target="../charts/chart373.xml"/><Relationship Id="rId581" Type="http://schemas.openxmlformats.org/officeDocument/2006/relationships/chart" Target="../charts/chart580.xml"/><Relationship Id="rId71" Type="http://schemas.openxmlformats.org/officeDocument/2006/relationships/chart" Target="../charts/chart71.xml"/><Relationship Id="rId234" Type="http://schemas.openxmlformats.org/officeDocument/2006/relationships/chart" Target="../charts/chart233.xml"/><Relationship Id="rId679" Type="http://schemas.openxmlformats.org/officeDocument/2006/relationships/chart" Target="../charts/chart678.xml"/><Relationship Id="rId802" Type="http://schemas.openxmlformats.org/officeDocument/2006/relationships/chart" Target="../charts/chart801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441" Type="http://schemas.openxmlformats.org/officeDocument/2006/relationships/chart" Target="../charts/chart440.xml"/><Relationship Id="rId539" Type="http://schemas.openxmlformats.org/officeDocument/2006/relationships/chart" Target="../charts/chart538.xml"/><Relationship Id="rId746" Type="http://schemas.openxmlformats.org/officeDocument/2006/relationships/chart" Target="../charts/chart745.xml"/><Relationship Id="rId178" Type="http://schemas.openxmlformats.org/officeDocument/2006/relationships/chart" Target="../charts/chart178.xml"/><Relationship Id="rId301" Type="http://schemas.openxmlformats.org/officeDocument/2006/relationships/chart" Target="../charts/chart300.xml"/><Relationship Id="rId82" Type="http://schemas.openxmlformats.org/officeDocument/2006/relationships/chart" Target="../charts/chart82.xml"/><Relationship Id="rId385" Type="http://schemas.openxmlformats.org/officeDocument/2006/relationships/chart" Target="../charts/chart384.xml"/><Relationship Id="rId592" Type="http://schemas.openxmlformats.org/officeDocument/2006/relationships/chart" Target="../charts/chart591.xml"/><Relationship Id="rId606" Type="http://schemas.openxmlformats.org/officeDocument/2006/relationships/chart" Target="../charts/chart605.xml"/><Relationship Id="rId245" Type="http://schemas.openxmlformats.org/officeDocument/2006/relationships/chart" Target="../charts/chart244.xml"/><Relationship Id="rId452" Type="http://schemas.openxmlformats.org/officeDocument/2006/relationships/chart" Target="../charts/chart451.xml"/><Relationship Id="rId105" Type="http://schemas.openxmlformats.org/officeDocument/2006/relationships/chart" Target="../charts/chart105.xml"/><Relationship Id="rId312" Type="http://schemas.openxmlformats.org/officeDocument/2006/relationships/chart" Target="../charts/chart311.xml"/><Relationship Id="rId757" Type="http://schemas.openxmlformats.org/officeDocument/2006/relationships/chart" Target="../charts/chart756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5.xml"/><Relationship Id="rId617" Type="http://schemas.openxmlformats.org/officeDocument/2006/relationships/chart" Target="../charts/chart616.xml"/><Relationship Id="rId256" Type="http://schemas.openxmlformats.org/officeDocument/2006/relationships/chart" Target="../charts/chart255.xml"/><Relationship Id="rId463" Type="http://schemas.openxmlformats.org/officeDocument/2006/relationships/chart" Target="../charts/chart462.xml"/><Relationship Id="rId670" Type="http://schemas.openxmlformats.org/officeDocument/2006/relationships/chart" Target="../charts/chart669.xml"/><Relationship Id="rId116" Type="http://schemas.openxmlformats.org/officeDocument/2006/relationships/chart" Target="../charts/chart116.xml"/><Relationship Id="rId323" Type="http://schemas.openxmlformats.org/officeDocument/2006/relationships/chart" Target="../charts/chart322.xml"/><Relationship Id="rId530" Type="http://schemas.openxmlformats.org/officeDocument/2006/relationships/chart" Target="../charts/chart529.xml"/><Relationship Id="rId768" Type="http://schemas.openxmlformats.org/officeDocument/2006/relationships/chart" Target="../charts/chart767.xml"/><Relationship Id="rId20" Type="http://schemas.openxmlformats.org/officeDocument/2006/relationships/chart" Target="../charts/chart20.xml"/><Relationship Id="rId628" Type="http://schemas.openxmlformats.org/officeDocument/2006/relationships/chart" Target="../charts/chart627.xml"/><Relationship Id="rId267" Type="http://schemas.openxmlformats.org/officeDocument/2006/relationships/chart" Target="../charts/chart266.xml"/><Relationship Id="rId474" Type="http://schemas.openxmlformats.org/officeDocument/2006/relationships/chart" Target="../charts/chart473.xml"/><Relationship Id="rId127" Type="http://schemas.openxmlformats.org/officeDocument/2006/relationships/chart" Target="../charts/chart127.xml"/><Relationship Id="rId681" Type="http://schemas.openxmlformats.org/officeDocument/2006/relationships/chart" Target="../charts/chart680.xml"/><Relationship Id="rId779" Type="http://schemas.openxmlformats.org/officeDocument/2006/relationships/chart" Target="../charts/chart778.xml"/><Relationship Id="rId31" Type="http://schemas.openxmlformats.org/officeDocument/2006/relationships/chart" Target="../charts/chart31.xml"/><Relationship Id="rId334" Type="http://schemas.openxmlformats.org/officeDocument/2006/relationships/chart" Target="../charts/chart333.xml"/><Relationship Id="rId541" Type="http://schemas.openxmlformats.org/officeDocument/2006/relationships/chart" Target="../charts/chart540.xml"/><Relationship Id="rId639" Type="http://schemas.openxmlformats.org/officeDocument/2006/relationships/chart" Target="../charts/chart638.xml"/><Relationship Id="rId180" Type="http://schemas.openxmlformats.org/officeDocument/2006/relationships/chart" Target="../charts/chart180.xml"/><Relationship Id="rId278" Type="http://schemas.openxmlformats.org/officeDocument/2006/relationships/chart" Target="../charts/chart277.xml"/><Relationship Id="rId401" Type="http://schemas.openxmlformats.org/officeDocument/2006/relationships/chart" Target="../charts/chart400.xml"/><Relationship Id="rId485" Type="http://schemas.openxmlformats.org/officeDocument/2006/relationships/chart" Target="../charts/chart484.xml"/><Relationship Id="rId692" Type="http://schemas.openxmlformats.org/officeDocument/2006/relationships/chart" Target="../charts/chart691.xml"/><Relationship Id="rId706" Type="http://schemas.openxmlformats.org/officeDocument/2006/relationships/chart" Target="../charts/chart705.xml"/><Relationship Id="rId42" Type="http://schemas.openxmlformats.org/officeDocument/2006/relationships/chart" Target="../charts/chart42.xml"/><Relationship Id="rId138" Type="http://schemas.openxmlformats.org/officeDocument/2006/relationships/chart" Target="../charts/chart138.xml"/><Relationship Id="rId345" Type="http://schemas.openxmlformats.org/officeDocument/2006/relationships/chart" Target="../charts/chart344.xml"/><Relationship Id="rId552" Type="http://schemas.openxmlformats.org/officeDocument/2006/relationships/chart" Target="../charts/chart551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412" Type="http://schemas.openxmlformats.org/officeDocument/2006/relationships/chart" Target="../charts/chart411.xml"/><Relationship Id="rId289" Type="http://schemas.openxmlformats.org/officeDocument/2006/relationships/chart" Target="../charts/chart288.xml"/><Relationship Id="rId496" Type="http://schemas.openxmlformats.org/officeDocument/2006/relationships/chart" Target="../charts/chart495.xml"/><Relationship Id="rId717" Type="http://schemas.openxmlformats.org/officeDocument/2006/relationships/chart" Target="../charts/chart716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56" Type="http://schemas.openxmlformats.org/officeDocument/2006/relationships/chart" Target="../charts/chart355.xml"/><Relationship Id="rId563" Type="http://schemas.openxmlformats.org/officeDocument/2006/relationships/chart" Target="../charts/chart562.xml"/><Relationship Id="rId770" Type="http://schemas.openxmlformats.org/officeDocument/2006/relationships/chart" Target="../charts/chart769.xml"/><Relationship Id="rId216" Type="http://schemas.openxmlformats.org/officeDocument/2006/relationships/chart" Target="../charts/chart216.xml"/><Relationship Id="rId423" Type="http://schemas.openxmlformats.org/officeDocument/2006/relationships/chart" Target="../charts/chart422.xml"/><Relationship Id="rId630" Type="http://schemas.openxmlformats.org/officeDocument/2006/relationships/chart" Target="../charts/chart629.xml"/><Relationship Id="rId728" Type="http://schemas.openxmlformats.org/officeDocument/2006/relationships/chart" Target="../charts/chart727.xml"/><Relationship Id="rId64" Type="http://schemas.openxmlformats.org/officeDocument/2006/relationships/chart" Target="../charts/chart64.xml"/><Relationship Id="rId367" Type="http://schemas.openxmlformats.org/officeDocument/2006/relationships/chart" Target="../charts/chart366.xml"/><Relationship Id="rId574" Type="http://schemas.openxmlformats.org/officeDocument/2006/relationships/chart" Target="../charts/chart573.xml"/><Relationship Id="rId227" Type="http://schemas.openxmlformats.org/officeDocument/2006/relationships/chart" Target="../charts/chart226.xml"/><Relationship Id="rId781" Type="http://schemas.openxmlformats.org/officeDocument/2006/relationships/chart" Target="../charts/chart780.xml"/><Relationship Id="rId434" Type="http://schemas.openxmlformats.org/officeDocument/2006/relationships/chart" Target="../charts/chart433.xml"/><Relationship Id="rId641" Type="http://schemas.openxmlformats.org/officeDocument/2006/relationships/chart" Target="../charts/chart640.xml"/><Relationship Id="rId739" Type="http://schemas.openxmlformats.org/officeDocument/2006/relationships/chart" Target="../charts/chart738.xml"/><Relationship Id="rId280" Type="http://schemas.openxmlformats.org/officeDocument/2006/relationships/chart" Target="../charts/chart279.xml"/><Relationship Id="rId501" Type="http://schemas.openxmlformats.org/officeDocument/2006/relationships/chart" Target="../charts/chart500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7.xml"/><Relationship Id="rId403" Type="http://schemas.openxmlformats.org/officeDocument/2006/relationships/chart" Target="../charts/chart402.xml"/><Relationship Id="rId585" Type="http://schemas.openxmlformats.org/officeDocument/2006/relationships/chart" Target="../charts/chart584.xml"/><Relationship Id="rId750" Type="http://schemas.openxmlformats.org/officeDocument/2006/relationships/chart" Target="../charts/chart749.xml"/><Relationship Id="rId792" Type="http://schemas.openxmlformats.org/officeDocument/2006/relationships/chart" Target="../charts/chart791.xml"/><Relationship Id="rId806" Type="http://schemas.openxmlformats.org/officeDocument/2006/relationships/chart" Target="../charts/chart805.xml"/><Relationship Id="rId6" Type="http://schemas.openxmlformats.org/officeDocument/2006/relationships/chart" Target="../charts/chart6.xml"/><Relationship Id="rId238" Type="http://schemas.openxmlformats.org/officeDocument/2006/relationships/chart" Target="../charts/chart237.xml"/><Relationship Id="rId445" Type="http://schemas.openxmlformats.org/officeDocument/2006/relationships/chart" Target="../charts/chart444.xml"/><Relationship Id="rId487" Type="http://schemas.openxmlformats.org/officeDocument/2006/relationships/chart" Target="../charts/chart486.xml"/><Relationship Id="rId610" Type="http://schemas.openxmlformats.org/officeDocument/2006/relationships/chart" Target="../charts/chart609.xml"/><Relationship Id="rId652" Type="http://schemas.openxmlformats.org/officeDocument/2006/relationships/chart" Target="../charts/chart651.xml"/><Relationship Id="rId694" Type="http://schemas.openxmlformats.org/officeDocument/2006/relationships/chart" Target="../charts/chart693.xml"/><Relationship Id="rId708" Type="http://schemas.openxmlformats.org/officeDocument/2006/relationships/chart" Target="../charts/chart707.xml"/><Relationship Id="rId291" Type="http://schemas.openxmlformats.org/officeDocument/2006/relationships/chart" Target="../charts/chart290.xml"/><Relationship Id="rId305" Type="http://schemas.openxmlformats.org/officeDocument/2006/relationships/chart" Target="../charts/chart304.xml"/><Relationship Id="rId347" Type="http://schemas.openxmlformats.org/officeDocument/2006/relationships/chart" Target="../charts/chart346.xml"/><Relationship Id="rId512" Type="http://schemas.openxmlformats.org/officeDocument/2006/relationships/chart" Target="../charts/chart511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8.xml"/><Relationship Id="rId554" Type="http://schemas.openxmlformats.org/officeDocument/2006/relationships/chart" Target="../charts/chart553.xml"/><Relationship Id="rId596" Type="http://schemas.openxmlformats.org/officeDocument/2006/relationships/chart" Target="../charts/chart595.xml"/><Relationship Id="rId761" Type="http://schemas.openxmlformats.org/officeDocument/2006/relationships/chart" Target="../charts/chart760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8.xml"/><Relationship Id="rId414" Type="http://schemas.openxmlformats.org/officeDocument/2006/relationships/chart" Target="../charts/chart413.xml"/><Relationship Id="rId456" Type="http://schemas.openxmlformats.org/officeDocument/2006/relationships/chart" Target="../charts/chart455.xml"/><Relationship Id="rId498" Type="http://schemas.openxmlformats.org/officeDocument/2006/relationships/chart" Target="../charts/chart497.xml"/><Relationship Id="rId621" Type="http://schemas.openxmlformats.org/officeDocument/2006/relationships/chart" Target="../charts/chart620.xml"/><Relationship Id="rId663" Type="http://schemas.openxmlformats.org/officeDocument/2006/relationships/chart" Target="../charts/chart662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59.xml"/><Relationship Id="rId316" Type="http://schemas.openxmlformats.org/officeDocument/2006/relationships/chart" Target="../charts/chart315.xml"/><Relationship Id="rId523" Type="http://schemas.openxmlformats.org/officeDocument/2006/relationships/chart" Target="../charts/chart522.xml"/><Relationship Id="rId719" Type="http://schemas.openxmlformats.org/officeDocument/2006/relationships/chart" Target="../charts/chart718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7.xml"/><Relationship Id="rId565" Type="http://schemas.openxmlformats.org/officeDocument/2006/relationships/chart" Target="../charts/chart564.xml"/><Relationship Id="rId730" Type="http://schemas.openxmlformats.org/officeDocument/2006/relationships/chart" Target="../charts/chart729.xml"/><Relationship Id="rId772" Type="http://schemas.openxmlformats.org/officeDocument/2006/relationships/chart" Target="../charts/chart771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4.xml"/><Relationship Id="rId467" Type="http://schemas.openxmlformats.org/officeDocument/2006/relationships/chart" Target="../charts/chart466.xml"/><Relationship Id="rId632" Type="http://schemas.openxmlformats.org/officeDocument/2006/relationships/chart" Target="../charts/chart631.xml"/><Relationship Id="rId271" Type="http://schemas.openxmlformats.org/officeDocument/2006/relationships/chart" Target="../charts/chart270.xml"/><Relationship Id="rId674" Type="http://schemas.openxmlformats.org/officeDocument/2006/relationships/chart" Target="../charts/chart673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6.xml"/><Relationship Id="rId369" Type="http://schemas.openxmlformats.org/officeDocument/2006/relationships/chart" Target="../charts/chart368.xml"/><Relationship Id="rId534" Type="http://schemas.openxmlformats.org/officeDocument/2006/relationships/chart" Target="../charts/chart533.xml"/><Relationship Id="rId576" Type="http://schemas.openxmlformats.org/officeDocument/2006/relationships/chart" Target="../charts/chart575.xml"/><Relationship Id="rId741" Type="http://schemas.openxmlformats.org/officeDocument/2006/relationships/chart" Target="../charts/chart740.xml"/><Relationship Id="rId783" Type="http://schemas.openxmlformats.org/officeDocument/2006/relationships/chart" Target="../charts/chart782.xml"/><Relationship Id="rId173" Type="http://schemas.openxmlformats.org/officeDocument/2006/relationships/chart" Target="../charts/chart173.xml"/><Relationship Id="rId229" Type="http://schemas.openxmlformats.org/officeDocument/2006/relationships/chart" Target="../charts/chart228.xml"/><Relationship Id="rId380" Type="http://schemas.openxmlformats.org/officeDocument/2006/relationships/chart" Target="../charts/chart379.xml"/><Relationship Id="rId436" Type="http://schemas.openxmlformats.org/officeDocument/2006/relationships/chart" Target="../charts/chart435.xml"/><Relationship Id="rId601" Type="http://schemas.openxmlformats.org/officeDocument/2006/relationships/chart" Target="../charts/chart600.xml"/><Relationship Id="rId643" Type="http://schemas.openxmlformats.org/officeDocument/2006/relationships/chart" Target="../charts/chart642.xml"/><Relationship Id="rId240" Type="http://schemas.openxmlformats.org/officeDocument/2006/relationships/chart" Target="../charts/chart239.xml"/><Relationship Id="rId478" Type="http://schemas.openxmlformats.org/officeDocument/2006/relationships/chart" Target="../charts/chart477.xml"/><Relationship Id="rId685" Type="http://schemas.openxmlformats.org/officeDocument/2006/relationships/chart" Target="../charts/chart684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1.xml"/><Relationship Id="rId338" Type="http://schemas.openxmlformats.org/officeDocument/2006/relationships/chart" Target="../charts/chart337.xml"/><Relationship Id="rId503" Type="http://schemas.openxmlformats.org/officeDocument/2006/relationships/chart" Target="../charts/chart502.xml"/><Relationship Id="rId545" Type="http://schemas.openxmlformats.org/officeDocument/2006/relationships/chart" Target="../charts/chart544.xml"/><Relationship Id="rId587" Type="http://schemas.openxmlformats.org/officeDocument/2006/relationships/chart" Target="../charts/chart586.xml"/><Relationship Id="rId710" Type="http://schemas.openxmlformats.org/officeDocument/2006/relationships/chart" Target="../charts/chart709.xml"/><Relationship Id="rId752" Type="http://schemas.openxmlformats.org/officeDocument/2006/relationships/chart" Target="../charts/chart751.xml"/><Relationship Id="rId808" Type="http://schemas.openxmlformats.org/officeDocument/2006/relationships/chart" Target="../charts/chart807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0.xml"/><Relationship Id="rId405" Type="http://schemas.openxmlformats.org/officeDocument/2006/relationships/chart" Target="../charts/chart404.xml"/><Relationship Id="rId447" Type="http://schemas.openxmlformats.org/officeDocument/2006/relationships/chart" Target="../charts/chart446.xml"/><Relationship Id="rId612" Type="http://schemas.openxmlformats.org/officeDocument/2006/relationships/chart" Target="../charts/chart611.xml"/><Relationship Id="rId794" Type="http://schemas.openxmlformats.org/officeDocument/2006/relationships/chart" Target="../charts/chart793.xml"/><Relationship Id="rId251" Type="http://schemas.openxmlformats.org/officeDocument/2006/relationships/chart" Target="../charts/chart250.xml"/><Relationship Id="rId489" Type="http://schemas.openxmlformats.org/officeDocument/2006/relationships/chart" Target="../charts/chart488.xml"/><Relationship Id="rId654" Type="http://schemas.openxmlformats.org/officeDocument/2006/relationships/chart" Target="../charts/chart653.xml"/><Relationship Id="rId696" Type="http://schemas.openxmlformats.org/officeDocument/2006/relationships/chart" Target="../charts/chart695.xml"/><Relationship Id="rId46" Type="http://schemas.openxmlformats.org/officeDocument/2006/relationships/chart" Target="../charts/chart46.xml"/><Relationship Id="rId293" Type="http://schemas.openxmlformats.org/officeDocument/2006/relationships/chart" Target="../charts/chart292.xml"/><Relationship Id="rId307" Type="http://schemas.openxmlformats.org/officeDocument/2006/relationships/chart" Target="../charts/chart306.xml"/><Relationship Id="rId349" Type="http://schemas.openxmlformats.org/officeDocument/2006/relationships/chart" Target="../charts/chart348.xml"/><Relationship Id="rId514" Type="http://schemas.openxmlformats.org/officeDocument/2006/relationships/chart" Target="../charts/chart513.xml"/><Relationship Id="rId556" Type="http://schemas.openxmlformats.org/officeDocument/2006/relationships/chart" Target="../charts/chart555.xml"/><Relationship Id="rId721" Type="http://schemas.openxmlformats.org/officeDocument/2006/relationships/chart" Target="../charts/chart720.xml"/><Relationship Id="rId763" Type="http://schemas.openxmlformats.org/officeDocument/2006/relationships/chart" Target="../charts/chart762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59.xml"/><Relationship Id="rId416" Type="http://schemas.openxmlformats.org/officeDocument/2006/relationships/chart" Target="../charts/chart415.xml"/><Relationship Id="rId598" Type="http://schemas.openxmlformats.org/officeDocument/2006/relationships/chart" Target="../charts/chart597.xml"/><Relationship Id="rId220" Type="http://schemas.openxmlformats.org/officeDocument/2006/relationships/chart" Target="../charts/chart220.xml"/><Relationship Id="rId458" Type="http://schemas.openxmlformats.org/officeDocument/2006/relationships/chart" Target="../charts/chart457.xml"/><Relationship Id="rId623" Type="http://schemas.openxmlformats.org/officeDocument/2006/relationships/chart" Target="../charts/chart622.xml"/><Relationship Id="rId665" Type="http://schemas.openxmlformats.org/officeDocument/2006/relationships/chart" Target="../charts/chart664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1.xml"/><Relationship Id="rId318" Type="http://schemas.openxmlformats.org/officeDocument/2006/relationships/chart" Target="../charts/chart317.xml"/><Relationship Id="rId525" Type="http://schemas.openxmlformats.org/officeDocument/2006/relationships/chart" Target="../charts/chart524.xml"/><Relationship Id="rId567" Type="http://schemas.openxmlformats.org/officeDocument/2006/relationships/chart" Target="../charts/chart566.xml"/><Relationship Id="rId732" Type="http://schemas.openxmlformats.org/officeDocument/2006/relationships/chart" Target="../charts/chart731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0.xml"/><Relationship Id="rId774" Type="http://schemas.openxmlformats.org/officeDocument/2006/relationships/chart" Target="../charts/chart773.xml"/><Relationship Id="rId427" Type="http://schemas.openxmlformats.org/officeDocument/2006/relationships/chart" Target="../charts/chart426.xml"/><Relationship Id="rId469" Type="http://schemas.openxmlformats.org/officeDocument/2006/relationships/chart" Target="../charts/chart468.xml"/><Relationship Id="rId634" Type="http://schemas.openxmlformats.org/officeDocument/2006/relationships/chart" Target="../charts/chart633.xml"/><Relationship Id="rId676" Type="http://schemas.openxmlformats.org/officeDocument/2006/relationships/chart" Target="../charts/chart675.xml"/><Relationship Id="rId26" Type="http://schemas.openxmlformats.org/officeDocument/2006/relationships/chart" Target="../charts/chart26.xml"/><Relationship Id="rId231" Type="http://schemas.openxmlformats.org/officeDocument/2006/relationships/chart" Target="../charts/chart230.xml"/><Relationship Id="rId273" Type="http://schemas.openxmlformats.org/officeDocument/2006/relationships/chart" Target="../charts/chart272.xml"/><Relationship Id="rId329" Type="http://schemas.openxmlformats.org/officeDocument/2006/relationships/chart" Target="../charts/chart328.xml"/><Relationship Id="rId480" Type="http://schemas.openxmlformats.org/officeDocument/2006/relationships/chart" Target="../charts/chart479.xml"/><Relationship Id="rId536" Type="http://schemas.openxmlformats.org/officeDocument/2006/relationships/chart" Target="../charts/chart535.xml"/><Relationship Id="rId701" Type="http://schemas.openxmlformats.org/officeDocument/2006/relationships/chart" Target="../charts/chart700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39.xml"/><Relationship Id="rId578" Type="http://schemas.openxmlformats.org/officeDocument/2006/relationships/chart" Target="../charts/chart577.xml"/><Relationship Id="rId743" Type="http://schemas.openxmlformats.org/officeDocument/2006/relationships/chart" Target="../charts/chart742.xml"/><Relationship Id="rId785" Type="http://schemas.openxmlformats.org/officeDocument/2006/relationships/chart" Target="../charts/chart784.xml"/><Relationship Id="rId200" Type="http://schemas.openxmlformats.org/officeDocument/2006/relationships/chart" Target="../charts/chart200.xml"/><Relationship Id="rId382" Type="http://schemas.openxmlformats.org/officeDocument/2006/relationships/chart" Target="../charts/chart381.xml"/><Relationship Id="rId438" Type="http://schemas.openxmlformats.org/officeDocument/2006/relationships/chart" Target="../charts/chart437.xml"/><Relationship Id="rId603" Type="http://schemas.openxmlformats.org/officeDocument/2006/relationships/chart" Target="../charts/chart602.xml"/><Relationship Id="rId645" Type="http://schemas.openxmlformats.org/officeDocument/2006/relationships/chart" Target="../charts/chart644.xml"/><Relationship Id="rId687" Type="http://schemas.openxmlformats.org/officeDocument/2006/relationships/chart" Target="../charts/chart686.xml"/><Relationship Id="rId242" Type="http://schemas.openxmlformats.org/officeDocument/2006/relationships/chart" Target="../charts/chart241.xml"/><Relationship Id="rId284" Type="http://schemas.openxmlformats.org/officeDocument/2006/relationships/chart" Target="../charts/chart283.xml"/><Relationship Id="rId491" Type="http://schemas.openxmlformats.org/officeDocument/2006/relationships/chart" Target="../charts/chart490.xml"/><Relationship Id="rId505" Type="http://schemas.openxmlformats.org/officeDocument/2006/relationships/chart" Target="../charts/chart504.xml"/><Relationship Id="rId712" Type="http://schemas.openxmlformats.org/officeDocument/2006/relationships/chart" Target="../charts/chart711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547" Type="http://schemas.openxmlformats.org/officeDocument/2006/relationships/chart" Target="../charts/chart546.xml"/><Relationship Id="rId589" Type="http://schemas.openxmlformats.org/officeDocument/2006/relationships/chart" Target="../charts/chart588.xml"/><Relationship Id="rId754" Type="http://schemas.openxmlformats.org/officeDocument/2006/relationships/chart" Target="../charts/chart753.xml"/><Relationship Id="rId796" Type="http://schemas.openxmlformats.org/officeDocument/2006/relationships/chart" Target="../charts/chart795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0.xml"/><Relationship Id="rId393" Type="http://schemas.openxmlformats.org/officeDocument/2006/relationships/chart" Target="../charts/chart392.xml"/><Relationship Id="rId407" Type="http://schemas.openxmlformats.org/officeDocument/2006/relationships/chart" Target="../charts/chart406.xml"/><Relationship Id="rId449" Type="http://schemas.openxmlformats.org/officeDocument/2006/relationships/chart" Target="../charts/chart448.xml"/><Relationship Id="rId614" Type="http://schemas.openxmlformats.org/officeDocument/2006/relationships/chart" Target="../charts/chart613.xml"/><Relationship Id="rId656" Type="http://schemas.openxmlformats.org/officeDocument/2006/relationships/chart" Target="../charts/chart655.xml"/><Relationship Id="rId211" Type="http://schemas.openxmlformats.org/officeDocument/2006/relationships/chart" Target="../charts/chart211.xml"/><Relationship Id="rId253" Type="http://schemas.openxmlformats.org/officeDocument/2006/relationships/chart" Target="../charts/chart252.xml"/><Relationship Id="rId295" Type="http://schemas.openxmlformats.org/officeDocument/2006/relationships/chart" Target="../charts/chart294.xml"/><Relationship Id="rId309" Type="http://schemas.openxmlformats.org/officeDocument/2006/relationships/chart" Target="../charts/chart308.xml"/><Relationship Id="rId460" Type="http://schemas.openxmlformats.org/officeDocument/2006/relationships/chart" Target="../charts/chart459.xml"/><Relationship Id="rId516" Type="http://schemas.openxmlformats.org/officeDocument/2006/relationships/chart" Target="../charts/chart515.xml"/><Relationship Id="rId698" Type="http://schemas.openxmlformats.org/officeDocument/2006/relationships/chart" Target="../charts/chart697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19.xml"/><Relationship Id="rId558" Type="http://schemas.openxmlformats.org/officeDocument/2006/relationships/chart" Target="../charts/chart557.xml"/><Relationship Id="rId723" Type="http://schemas.openxmlformats.org/officeDocument/2006/relationships/chart" Target="../charts/chart722.xml"/><Relationship Id="rId765" Type="http://schemas.openxmlformats.org/officeDocument/2006/relationships/chart" Target="../charts/chart764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1.xml"/><Relationship Id="rId418" Type="http://schemas.openxmlformats.org/officeDocument/2006/relationships/chart" Target="../charts/chart417.xml"/><Relationship Id="rId625" Type="http://schemas.openxmlformats.org/officeDocument/2006/relationships/chart" Target="../charts/chart624.xml"/><Relationship Id="rId222" Type="http://schemas.openxmlformats.org/officeDocument/2006/relationships/chart" Target="../charts/chart221.xml"/><Relationship Id="rId264" Type="http://schemas.openxmlformats.org/officeDocument/2006/relationships/chart" Target="../charts/chart263.xml"/><Relationship Id="rId471" Type="http://schemas.openxmlformats.org/officeDocument/2006/relationships/chart" Target="../charts/chart470.xml"/><Relationship Id="rId667" Type="http://schemas.openxmlformats.org/officeDocument/2006/relationships/chart" Target="../charts/chart666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27" Type="http://schemas.openxmlformats.org/officeDocument/2006/relationships/chart" Target="../charts/chart526.xml"/><Relationship Id="rId569" Type="http://schemas.openxmlformats.org/officeDocument/2006/relationships/chart" Target="../charts/chart568.xml"/><Relationship Id="rId734" Type="http://schemas.openxmlformats.org/officeDocument/2006/relationships/chart" Target="../charts/chart733.xml"/><Relationship Id="rId776" Type="http://schemas.openxmlformats.org/officeDocument/2006/relationships/chart" Target="../charts/chart775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0.xml"/><Relationship Id="rId373" Type="http://schemas.openxmlformats.org/officeDocument/2006/relationships/chart" Target="../charts/chart372.xml"/><Relationship Id="rId429" Type="http://schemas.openxmlformats.org/officeDocument/2006/relationships/chart" Target="../charts/chart428.xml"/><Relationship Id="rId580" Type="http://schemas.openxmlformats.org/officeDocument/2006/relationships/chart" Target="../charts/chart579.xml"/><Relationship Id="rId636" Type="http://schemas.openxmlformats.org/officeDocument/2006/relationships/chart" Target="../charts/chart635.xml"/><Relationship Id="rId801" Type="http://schemas.openxmlformats.org/officeDocument/2006/relationships/chart" Target="../charts/chart800.xml"/><Relationship Id="rId1" Type="http://schemas.openxmlformats.org/officeDocument/2006/relationships/chart" Target="../charts/chart1.xml"/><Relationship Id="rId233" Type="http://schemas.openxmlformats.org/officeDocument/2006/relationships/chart" Target="../charts/chart232.xml"/><Relationship Id="rId440" Type="http://schemas.openxmlformats.org/officeDocument/2006/relationships/chart" Target="../charts/chart439.xml"/><Relationship Id="rId678" Type="http://schemas.openxmlformats.org/officeDocument/2006/relationships/chart" Target="../charts/chart677.xml"/><Relationship Id="rId28" Type="http://schemas.openxmlformats.org/officeDocument/2006/relationships/chart" Target="../charts/chart28.xml"/><Relationship Id="rId275" Type="http://schemas.openxmlformats.org/officeDocument/2006/relationships/chart" Target="../charts/chart274.xml"/><Relationship Id="rId300" Type="http://schemas.openxmlformats.org/officeDocument/2006/relationships/chart" Target="../charts/chart299.xml"/><Relationship Id="rId482" Type="http://schemas.openxmlformats.org/officeDocument/2006/relationships/chart" Target="../charts/chart481.xml"/><Relationship Id="rId538" Type="http://schemas.openxmlformats.org/officeDocument/2006/relationships/chart" Target="../charts/chart537.xml"/><Relationship Id="rId703" Type="http://schemas.openxmlformats.org/officeDocument/2006/relationships/chart" Target="../charts/chart702.xml"/><Relationship Id="rId745" Type="http://schemas.openxmlformats.org/officeDocument/2006/relationships/chart" Target="../charts/chart744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1.xml"/><Relationship Id="rId384" Type="http://schemas.openxmlformats.org/officeDocument/2006/relationships/chart" Target="../charts/chart383.xml"/><Relationship Id="rId591" Type="http://schemas.openxmlformats.org/officeDocument/2006/relationships/chart" Target="../charts/chart590.xml"/><Relationship Id="rId605" Type="http://schemas.openxmlformats.org/officeDocument/2006/relationships/chart" Target="../charts/chart604.xml"/><Relationship Id="rId787" Type="http://schemas.openxmlformats.org/officeDocument/2006/relationships/chart" Target="../charts/chart786.xml"/><Relationship Id="rId202" Type="http://schemas.openxmlformats.org/officeDocument/2006/relationships/chart" Target="../charts/chart202.xml"/><Relationship Id="rId244" Type="http://schemas.openxmlformats.org/officeDocument/2006/relationships/chart" Target="../charts/chart243.xml"/><Relationship Id="rId647" Type="http://schemas.openxmlformats.org/officeDocument/2006/relationships/chart" Target="../charts/chart646.xml"/><Relationship Id="rId689" Type="http://schemas.openxmlformats.org/officeDocument/2006/relationships/chart" Target="../charts/chart688.xml"/><Relationship Id="rId39" Type="http://schemas.openxmlformats.org/officeDocument/2006/relationships/chart" Target="../charts/chart39.xml"/><Relationship Id="rId286" Type="http://schemas.openxmlformats.org/officeDocument/2006/relationships/chart" Target="../charts/chart285.xml"/><Relationship Id="rId451" Type="http://schemas.openxmlformats.org/officeDocument/2006/relationships/chart" Target="../charts/chart450.xml"/><Relationship Id="rId493" Type="http://schemas.openxmlformats.org/officeDocument/2006/relationships/chart" Target="../charts/chart492.xml"/><Relationship Id="rId507" Type="http://schemas.openxmlformats.org/officeDocument/2006/relationships/chart" Target="../charts/chart506.xml"/><Relationship Id="rId549" Type="http://schemas.openxmlformats.org/officeDocument/2006/relationships/chart" Target="../charts/chart548.xml"/><Relationship Id="rId714" Type="http://schemas.openxmlformats.org/officeDocument/2006/relationships/chart" Target="../charts/chart713.xml"/><Relationship Id="rId756" Type="http://schemas.openxmlformats.org/officeDocument/2006/relationships/chart" Target="../charts/chart755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0.xml"/><Relationship Id="rId353" Type="http://schemas.openxmlformats.org/officeDocument/2006/relationships/chart" Target="../charts/chart352.xml"/><Relationship Id="rId395" Type="http://schemas.openxmlformats.org/officeDocument/2006/relationships/chart" Target="../charts/chart394.xml"/><Relationship Id="rId409" Type="http://schemas.openxmlformats.org/officeDocument/2006/relationships/chart" Target="../charts/chart408.xml"/><Relationship Id="rId560" Type="http://schemas.openxmlformats.org/officeDocument/2006/relationships/chart" Target="../charts/chart559.xml"/><Relationship Id="rId798" Type="http://schemas.openxmlformats.org/officeDocument/2006/relationships/chart" Target="../charts/chart797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19.xml"/><Relationship Id="rId616" Type="http://schemas.openxmlformats.org/officeDocument/2006/relationships/chart" Target="../charts/chart615.xml"/><Relationship Id="rId658" Type="http://schemas.openxmlformats.org/officeDocument/2006/relationships/chart" Target="../charts/chart657.xml"/><Relationship Id="rId255" Type="http://schemas.openxmlformats.org/officeDocument/2006/relationships/chart" Target="../charts/chart254.xml"/><Relationship Id="rId297" Type="http://schemas.openxmlformats.org/officeDocument/2006/relationships/chart" Target="../charts/chart296.xml"/><Relationship Id="rId462" Type="http://schemas.openxmlformats.org/officeDocument/2006/relationships/chart" Target="../charts/chart461.xml"/><Relationship Id="rId518" Type="http://schemas.openxmlformats.org/officeDocument/2006/relationships/chart" Target="../charts/chart517.xml"/><Relationship Id="rId725" Type="http://schemas.openxmlformats.org/officeDocument/2006/relationships/chart" Target="../charts/chart724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1.xml"/><Relationship Id="rId364" Type="http://schemas.openxmlformats.org/officeDocument/2006/relationships/chart" Target="../charts/chart363.xml"/><Relationship Id="rId767" Type="http://schemas.openxmlformats.org/officeDocument/2006/relationships/chart" Target="../charts/chart766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571" Type="http://schemas.openxmlformats.org/officeDocument/2006/relationships/chart" Target="../charts/chart570.xml"/><Relationship Id="rId627" Type="http://schemas.openxmlformats.org/officeDocument/2006/relationships/chart" Target="../charts/chart626.xml"/><Relationship Id="rId669" Type="http://schemas.openxmlformats.org/officeDocument/2006/relationships/chart" Target="../charts/chart668.xml"/><Relationship Id="rId19" Type="http://schemas.openxmlformats.org/officeDocument/2006/relationships/chart" Target="../charts/chart19.xml"/><Relationship Id="rId224" Type="http://schemas.openxmlformats.org/officeDocument/2006/relationships/chart" Target="../charts/chart223.xml"/><Relationship Id="rId266" Type="http://schemas.openxmlformats.org/officeDocument/2006/relationships/chart" Target="../charts/chart265.xml"/><Relationship Id="rId431" Type="http://schemas.openxmlformats.org/officeDocument/2006/relationships/chart" Target="../charts/chart430.xml"/><Relationship Id="rId473" Type="http://schemas.openxmlformats.org/officeDocument/2006/relationships/chart" Target="../charts/chart472.xml"/><Relationship Id="rId529" Type="http://schemas.openxmlformats.org/officeDocument/2006/relationships/chart" Target="../charts/chart528.xml"/><Relationship Id="rId680" Type="http://schemas.openxmlformats.org/officeDocument/2006/relationships/chart" Target="../charts/chart679.xml"/><Relationship Id="rId736" Type="http://schemas.openxmlformats.org/officeDocument/2006/relationships/chart" Target="../charts/chart735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2.xml"/><Relationship Id="rId540" Type="http://schemas.openxmlformats.org/officeDocument/2006/relationships/chart" Target="../charts/chart539.xml"/><Relationship Id="rId778" Type="http://schemas.openxmlformats.org/officeDocument/2006/relationships/chart" Target="../charts/chart777.xml"/><Relationship Id="rId72" Type="http://schemas.openxmlformats.org/officeDocument/2006/relationships/chart" Target="../charts/chart72.xml"/><Relationship Id="rId375" Type="http://schemas.openxmlformats.org/officeDocument/2006/relationships/chart" Target="../charts/chart374.xml"/><Relationship Id="rId582" Type="http://schemas.openxmlformats.org/officeDocument/2006/relationships/chart" Target="../charts/chart581.xml"/><Relationship Id="rId638" Type="http://schemas.openxmlformats.org/officeDocument/2006/relationships/chart" Target="../charts/chart637.xml"/><Relationship Id="rId803" Type="http://schemas.openxmlformats.org/officeDocument/2006/relationships/chart" Target="../charts/chart802.xml"/><Relationship Id="rId3" Type="http://schemas.openxmlformats.org/officeDocument/2006/relationships/chart" Target="../charts/chart3.xml"/><Relationship Id="rId235" Type="http://schemas.openxmlformats.org/officeDocument/2006/relationships/chart" Target="../charts/chart234.xml"/><Relationship Id="rId277" Type="http://schemas.openxmlformats.org/officeDocument/2006/relationships/chart" Target="../charts/chart276.xml"/><Relationship Id="rId400" Type="http://schemas.openxmlformats.org/officeDocument/2006/relationships/chart" Target="../charts/chart399.xml"/><Relationship Id="rId442" Type="http://schemas.openxmlformats.org/officeDocument/2006/relationships/chart" Target="../charts/chart441.xml"/><Relationship Id="rId484" Type="http://schemas.openxmlformats.org/officeDocument/2006/relationships/chart" Target="../charts/chart483.xml"/><Relationship Id="rId705" Type="http://schemas.openxmlformats.org/officeDocument/2006/relationships/chart" Target="../charts/chart704.xml"/><Relationship Id="rId137" Type="http://schemas.openxmlformats.org/officeDocument/2006/relationships/chart" Target="../charts/chart137.xml"/><Relationship Id="rId302" Type="http://schemas.openxmlformats.org/officeDocument/2006/relationships/chart" Target="../charts/chart301.xml"/><Relationship Id="rId344" Type="http://schemas.openxmlformats.org/officeDocument/2006/relationships/chart" Target="../charts/chart343.xml"/><Relationship Id="rId691" Type="http://schemas.openxmlformats.org/officeDocument/2006/relationships/chart" Target="../charts/chart690.xml"/><Relationship Id="rId747" Type="http://schemas.openxmlformats.org/officeDocument/2006/relationships/chart" Target="../charts/chart746.xml"/><Relationship Id="rId789" Type="http://schemas.openxmlformats.org/officeDocument/2006/relationships/chart" Target="../charts/chart788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5.xml"/><Relationship Id="rId551" Type="http://schemas.openxmlformats.org/officeDocument/2006/relationships/chart" Target="../charts/chart550.xml"/><Relationship Id="rId593" Type="http://schemas.openxmlformats.org/officeDocument/2006/relationships/chart" Target="../charts/chart592.xml"/><Relationship Id="rId607" Type="http://schemas.openxmlformats.org/officeDocument/2006/relationships/chart" Target="../charts/chart606.xml"/><Relationship Id="rId649" Type="http://schemas.openxmlformats.org/officeDocument/2006/relationships/chart" Target="../charts/chart648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5.xml"/><Relationship Id="rId288" Type="http://schemas.openxmlformats.org/officeDocument/2006/relationships/chart" Target="../charts/chart287.xml"/><Relationship Id="rId411" Type="http://schemas.openxmlformats.org/officeDocument/2006/relationships/chart" Target="../charts/chart410.xml"/><Relationship Id="rId453" Type="http://schemas.openxmlformats.org/officeDocument/2006/relationships/chart" Target="../charts/chart452.xml"/><Relationship Id="rId509" Type="http://schemas.openxmlformats.org/officeDocument/2006/relationships/chart" Target="../charts/chart508.xml"/><Relationship Id="rId660" Type="http://schemas.openxmlformats.org/officeDocument/2006/relationships/chart" Target="../charts/chart659.xml"/><Relationship Id="rId106" Type="http://schemas.openxmlformats.org/officeDocument/2006/relationships/chart" Target="../charts/chart106.xml"/><Relationship Id="rId313" Type="http://schemas.openxmlformats.org/officeDocument/2006/relationships/chart" Target="../charts/chart312.xml"/><Relationship Id="rId495" Type="http://schemas.openxmlformats.org/officeDocument/2006/relationships/chart" Target="../charts/chart494.xml"/><Relationship Id="rId716" Type="http://schemas.openxmlformats.org/officeDocument/2006/relationships/chart" Target="../charts/chart715.xml"/><Relationship Id="rId758" Type="http://schemas.openxmlformats.org/officeDocument/2006/relationships/chart" Target="../charts/chart757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4.xml"/><Relationship Id="rId397" Type="http://schemas.openxmlformats.org/officeDocument/2006/relationships/chart" Target="../charts/chart396.xml"/><Relationship Id="rId520" Type="http://schemas.openxmlformats.org/officeDocument/2006/relationships/chart" Target="../charts/chart519.xml"/><Relationship Id="rId562" Type="http://schemas.openxmlformats.org/officeDocument/2006/relationships/chart" Target="../charts/chart561.xml"/><Relationship Id="rId618" Type="http://schemas.openxmlformats.org/officeDocument/2006/relationships/chart" Target="../charts/chart617.xml"/><Relationship Id="rId215" Type="http://schemas.openxmlformats.org/officeDocument/2006/relationships/chart" Target="../charts/chart215.xml"/><Relationship Id="rId257" Type="http://schemas.openxmlformats.org/officeDocument/2006/relationships/chart" Target="../charts/chart256.xml"/><Relationship Id="rId422" Type="http://schemas.openxmlformats.org/officeDocument/2006/relationships/chart" Target="../charts/chart421.xml"/><Relationship Id="rId464" Type="http://schemas.openxmlformats.org/officeDocument/2006/relationships/chart" Target="../charts/chart463.xml"/><Relationship Id="rId299" Type="http://schemas.openxmlformats.org/officeDocument/2006/relationships/chart" Target="../charts/chart298.xml"/><Relationship Id="rId727" Type="http://schemas.openxmlformats.org/officeDocument/2006/relationships/chart" Target="../charts/chart726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5.xml"/><Relationship Id="rId573" Type="http://schemas.openxmlformats.org/officeDocument/2006/relationships/chart" Target="../charts/chart572.xml"/><Relationship Id="rId780" Type="http://schemas.openxmlformats.org/officeDocument/2006/relationships/chart" Target="../charts/chart779.xml"/><Relationship Id="rId226" Type="http://schemas.openxmlformats.org/officeDocument/2006/relationships/chart" Target="../charts/chart225.xml"/><Relationship Id="rId433" Type="http://schemas.openxmlformats.org/officeDocument/2006/relationships/chart" Target="../charts/chart432.xml"/><Relationship Id="rId640" Type="http://schemas.openxmlformats.org/officeDocument/2006/relationships/chart" Target="../charts/chart639.xml"/><Relationship Id="rId738" Type="http://schemas.openxmlformats.org/officeDocument/2006/relationships/chart" Target="../charts/chart737.xml"/><Relationship Id="rId74" Type="http://schemas.openxmlformats.org/officeDocument/2006/relationships/chart" Target="../charts/chart74.xml"/><Relationship Id="rId377" Type="http://schemas.openxmlformats.org/officeDocument/2006/relationships/chart" Target="../charts/chart376.xml"/><Relationship Id="rId500" Type="http://schemas.openxmlformats.org/officeDocument/2006/relationships/chart" Target="../charts/chart499.xml"/><Relationship Id="rId584" Type="http://schemas.openxmlformats.org/officeDocument/2006/relationships/chart" Target="../charts/chart583.xml"/><Relationship Id="rId805" Type="http://schemas.openxmlformats.org/officeDocument/2006/relationships/chart" Target="../charts/chart804.xml"/><Relationship Id="rId5" Type="http://schemas.openxmlformats.org/officeDocument/2006/relationships/chart" Target="../charts/chart5.xml"/><Relationship Id="rId237" Type="http://schemas.openxmlformats.org/officeDocument/2006/relationships/chart" Target="../charts/chart236.xml"/><Relationship Id="rId791" Type="http://schemas.openxmlformats.org/officeDocument/2006/relationships/chart" Target="../charts/chart790.xml"/><Relationship Id="rId444" Type="http://schemas.openxmlformats.org/officeDocument/2006/relationships/chart" Target="../charts/chart443.xml"/><Relationship Id="rId651" Type="http://schemas.openxmlformats.org/officeDocument/2006/relationships/chart" Target="../charts/chart650.xml"/><Relationship Id="rId749" Type="http://schemas.openxmlformats.org/officeDocument/2006/relationships/chart" Target="../charts/chart748.xml"/><Relationship Id="rId290" Type="http://schemas.openxmlformats.org/officeDocument/2006/relationships/chart" Target="../charts/chart289.xml"/><Relationship Id="rId304" Type="http://schemas.openxmlformats.org/officeDocument/2006/relationships/chart" Target="../charts/chart303.xml"/><Relationship Id="rId388" Type="http://schemas.openxmlformats.org/officeDocument/2006/relationships/chart" Target="../charts/chart387.xml"/><Relationship Id="rId511" Type="http://schemas.openxmlformats.org/officeDocument/2006/relationships/chart" Target="../charts/chart510.xml"/><Relationship Id="rId609" Type="http://schemas.openxmlformats.org/officeDocument/2006/relationships/chart" Target="../charts/chart608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595" Type="http://schemas.openxmlformats.org/officeDocument/2006/relationships/chart" Target="../charts/chart594.xml"/><Relationship Id="rId248" Type="http://schemas.openxmlformats.org/officeDocument/2006/relationships/chart" Target="../charts/chart247.xml"/><Relationship Id="rId455" Type="http://schemas.openxmlformats.org/officeDocument/2006/relationships/chart" Target="../charts/chart454.xml"/><Relationship Id="rId662" Type="http://schemas.openxmlformats.org/officeDocument/2006/relationships/chart" Target="../charts/chart661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4.xml"/><Relationship Id="rId522" Type="http://schemas.openxmlformats.org/officeDocument/2006/relationships/chart" Target="../charts/chart521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399" Type="http://schemas.openxmlformats.org/officeDocument/2006/relationships/chart" Target="../charts/chart398.xml"/><Relationship Id="rId259" Type="http://schemas.openxmlformats.org/officeDocument/2006/relationships/chart" Target="../charts/chart258.xml"/><Relationship Id="rId466" Type="http://schemas.openxmlformats.org/officeDocument/2006/relationships/chart" Target="../charts/chart465.xml"/><Relationship Id="rId673" Type="http://schemas.openxmlformats.org/officeDocument/2006/relationships/chart" Target="../charts/chart672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326" Type="http://schemas.openxmlformats.org/officeDocument/2006/relationships/chart" Target="../charts/chart325.xml"/><Relationship Id="rId533" Type="http://schemas.openxmlformats.org/officeDocument/2006/relationships/chart" Target="../charts/chart532.xml"/><Relationship Id="rId740" Type="http://schemas.openxmlformats.org/officeDocument/2006/relationships/chart" Target="../charts/chart739.xml"/><Relationship Id="rId172" Type="http://schemas.openxmlformats.org/officeDocument/2006/relationships/chart" Target="../charts/chart172.xml"/><Relationship Id="rId477" Type="http://schemas.openxmlformats.org/officeDocument/2006/relationships/chart" Target="../charts/chart476.xml"/><Relationship Id="rId600" Type="http://schemas.openxmlformats.org/officeDocument/2006/relationships/chart" Target="../charts/chart599.xml"/><Relationship Id="rId684" Type="http://schemas.openxmlformats.org/officeDocument/2006/relationships/chart" Target="../charts/chart683.xml"/><Relationship Id="rId337" Type="http://schemas.openxmlformats.org/officeDocument/2006/relationships/chart" Target="../charts/chart336.xml"/><Relationship Id="rId34" Type="http://schemas.openxmlformats.org/officeDocument/2006/relationships/chart" Target="../charts/chart34.xml"/><Relationship Id="rId544" Type="http://schemas.openxmlformats.org/officeDocument/2006/relationships/chart" Target="../charts/chart543.xml"/><Relationship Id="rId751" Type="http://schemas.openxmlformats.org/officeDocument/2006/relationships/chart" Target="../charts/chart750.xml"/><Relationship Id="rId183" Type="http://schemas.openxmlformats.org/officeDocument/2006/relationships/chart" Target="../charts/chart183.xml"/><Relationship Id="rId390" Type="http://schemas.openxmlformats.org/officeDocument/2006/relationships/chart" Target="../charts/chart389.xml"/><Relationship Id="rId404" Type="http://schemas.openxmlformats.org/officeDocument/2006/relationships/chart" Target="../charts/chart403.xml"/><Relationship Id="rId611" Type="http://schemas.openxmlformats.org/officeDocument/2006/relationships/chart" Target="../charts/chart610.xml"/><Relationship Id="rId250" Type="http://schemas.openxmlformats.org/officeDocument/2006/relationships/chart" Target="../charts/chart249.xml"/><Relationship Id="rId488" Type="http://schemas.openxmlformats.org/officeDocument/2006/relationships/chart" Target="../charts/chart487.xml"/><Relationship Id="rId695" Type="http://schemas.openxmlformats.org/officeDocument/2006/relationships/chart" Target="../charts/chart694.xml"/><Relationship Id="rId709" Type="http://schemas.openxmlformats.org/officeDocument/2006/relationships/chart" Target="../charts/chart708.xml"/><Relationship Id="rId45" Type="http://schemas.openxmlformats.org/officeDocument/2006/relationships/chart" Target="../charts/chart45.xml"/><Relationship Id="rId110" Type="http://schemas.openxmlformats.org/officeDocument/2006/relationships/chart" Target="../charts/chart110.xml"/><Relationship Id="rId348" Type="http://schemas.openxmlformats.org/officeDocument/2006/relationships/chart" Target="../charts/chart347.xml"/><Relationship Id="rId555" Type="http://schemas.openxmlformats.org/officeDocument/2006/relationships/chart" Target="../charts/chart554.xml"/><Relationship Id="rId762" Type="http://schemas.openxmlformats.org/officeDocument/2006/relationships/chart" Target="../charts/chart761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4.xml"/><Relationship Id="rId622" Type="http://schemas.openxmlformats.org/officeDocument/2006/relationships/chart" Target="../charts/chart621.xml"/><Relationship Id="rId261" Type="http://schemas.openxmlformats.org/officeDocument/2006/relationships/chart" Target="../charts/chart260.xml"/><Relationship Id="rId499" Type="http://schemas.openxmlformats.org/officeDocument/2006/relationships/chart" Target="../charts/chart498.xml"/><Relationship Id="rId56" Type="http://schemas.openxmlformats.org/officeDocument/2006/relationships/chart" Target="../charts/chart56.xml"/><Relationship Id="rId359" Type="http://schemas.openxmlformats.org/officeDocument/2006/relationships/chart" Target="../charts/chart358.xml"/><Relationship Id="rId566" Type="http://schemas.openxmlformats.org/officeDocument/2006/relationships/chart" Target="../charts/chart565.xml"/><Relationship Id="rId773" Type="http://schemas.openxmlformats.org/officeDocument/2006/relationships/chart" Target="../charts/chart772.xml"/><Relationship Id="rId121" Type="http://schemas.openxmlformats.org/officeDocument/2006/relationships/chart" Target="../charts/chart121.xml"/><Relationship Id="rId219" Type="http://schemas.openxmlformats.org/officeDocument/2006/relationships/chart" Target="../charts/chart219.xml"/><Relationship Id="rId426" Type="http://schemas.openxmlformats.org/officeDocument/2006/relationships/chart" Target="../charts/chart425.xml"/><Relationship Id="rId633" Type="http://schemas.openxmlformats.org/officeDocument/2006/relationships/chart" Target="../charts/chart632.xml"/><Relationship Id="rId67" Type="http://schemas.openxmlformats.org/officeDocument/2006/relationships/chart" Target="../charts/chart67.xml"/><Relationship Id="rId272" Type="http://schemas.openxmlformats.org/officeDocument/2006/relationships/chart" Target="../charts/chart271.xml"/><Relationship Id="rId577" Type="http://schemas.openxmlformats.org/officeDocument/2006/relationships/chart" Target="../charts/chart576.xml"/><Relationship Id="rId700" Type="http://schemas.openxmlformats.org/officeDocument/2006/relationships/chart" Target="../charts/chart699.xml"/><Relationship Id="rId132" Type="http://schemas.openxmlformats.org/officeDocument/2006/relationships/chart" Target="../charts/chart132.xml"/><Relationship Id="rId784" Type="http://schemas.openxmlformats.org/officeDocument/2006/relationships/chart" Target="../charts/chart783.xml"/><Relationship Id="rId437" Type="http://schemas.openxmlformats.org/officeDocument/2006/relationships/chart" Target="../charts/chart436.xml"/><Relationship Id="rId644" Type="http://schemas.openxmlformats.org/officeDocument/2006/relationships/chart" Target="../charts/chart643.xml"/><Relationship Id="rId283" Type="http://schemas.openxmlformats.org/officeDocument/2006/relationships/chart" Target="../charts/chart282.xml"/><Relationship Id="rId490" Type="http://schemas.openxmlformats.org/officeDocument/2006/relationships/chart" Target="../charts/chart489.xml"/><Relationship Id="rId504" Type="http://schemas.openxmlformats.org/officeDocument/2006/relationships/chart" Target="../charts/chart503.xml"/><Relationship Id="rId711" Type="http://schemas.openxmlformats.org/officeDocument/2006/relationships/chart" Target="../charts/chart710.xml"/><Relationship Id="rId78" Type="http://schemas.openxmlformats.org/officeDocument/2006/relationships/chart" Target="../charts/chart78.xml"/><Relationship Id="rId143" Type="http://schemas.openxmlformats.org/officeDocument/2006/relationships/chart" Target="../charts/chart143.xml"/><Relationship Id="rId350" Type="http://schemas.openxmlformats.org/officeDocument/2006/relationships/chart" Target="../charts/chart349.xml"/><Relationship Id="rId588" Type="http://schemas.openxmlformats.org/officeDocument/2006/relationships/chart" Target="../charts/chart587.xml"/><Relationship Id="rId795" Type="http://schemas.openxmlformats.org/officeDocument/2006/relationships/chart" Target="../charts/chart794.xml"/><Relationship Id="rId809" Type="http://schemas.openxmlformats.org/officeDocument/2006/relationships/chart" Target="../charts/chart808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448" Type="http://schemas.openxmlformats.org/officeDocument/2006/relationships/chart" Target="../charts/chart447.xml"/><Relationship Id="rId655" Type="http://schemas.openxmlformats.org/officeDocument/2006/relationships/chart" Target="../charts/chart654.xml"/><Relationship Id="rId294" Type="http://schemas.openxmlformats.org/officeDocument/2006/relationships/chart" Target="../charts/chart293.xml"/><Relationship Id="rId308" Type="http://schemas.openxmlformats.org/officeDocument/2006/relationships/chart" Target="../charts/chart307.xml"/><Relationship Id="rId515" Type="http://schemas.openxmlformats.org/officeDocument/2006/relationships/chart" Target="../charts/chart514.xml"/><Relationship Id="rId722" Type="http://schemas.openxmlformats.org/officeDocument/2006/relationships/chart" Target="../charts/chart721.xml"/><Relationship Id="rId89" Type="http://schemas.openxmlformats.org/officeDocument/2006/relationships/chart" Target="../charts/chart89.xml"/><Relationship Id="rId154" Type="http://schemas.openxmlformats.org/officeDocument/2006/relationships/chart" Target="../charts/chart154.xml"/><Relationship Id="rId361" Type="http://schemas.openxmlformats.org/officeDocument/2006/relationships/chart" Target="../charts/chart360.xml"/><Relationship Id="rId599" Type="http://schemas.openxmlformats.org/officeDocument/2006/relationships/chart" Target="../charts/chart598.xml"/><Relationship Id="rId459" Type="http://schemas.openxmlformats.org/officeDocument/2006/relationships/chart" Target="../charts/chart458.xml"/><Relationship Id="rId666" Type="http://schemas.openxmlformats.org/officeDocument/2006/relationships/chart" Target="../charts/chart665.xml"/><Relationship Id="rId16" Type="http://schemas.openxmlformats.org/officeDocument/2006/relationships/chart" Target="../charts/chart16.xml"/><Relationship Id="rId221" Type="http://schemas.openxmlformats.org/officeDocument/2006/relationships/image" Target="../media/image1.png"/><Relationship Id="rId319" Type="http://schemas.openxmlformats.org/officeDocument/2006/relationships/chart" Target="../charts/chart318.xml"/><Relationship Id="rId526" Type="http://schemas.openxmlformats.org/officeDocument/2006/relationships/chart" Target="../charts/chart525.xml"/><Relationship Id="rId733" Type="http://schemas.openxmlformats.org/officeDocument/2006/relationships/chart" Target="../charts/chart732.xml"/><Relationship Id="rId165" Type="http://schemas.openxmlformats.org/officeDocument/2006/relationships/chart" Target="../charts/chart165.xml"/><Relationship Id="rId372" Type="http://schemas.openxmlformats.org/officeDocument/2006/relationships/chart" Target="../charts/chart371.xml"/><Relationship Id="rId677" Type="http://schemas.openxmlformats.org/officeDocument/2006/relationships/chart" Target="../charts/chart676.xml"/><Relationship Id="rId800" Type="http://schemas.openxmlformats.org/officeDocument/2006/relationships/chart" Target="../charts/chart799.xml"/><Relationship Id="rId232" Type="http://schemas.openxmlformats.org/officeDocument/2006/relationships/chart" Target="../charts/chart231.xml"/><Relationship Id="rId27" Type="http://schemas.openxmlformats.org/officeDocument/2006/relationships/chart" Target="../charts/chart27.xml"/><Relationship Id="rId537" Type="http://schemas.openxmlformats.org/officeDocument/2006/relationships/chart" Target="../charts/chart536.xml"/><Relationship Id="rId744" Type="http://schemas.openxmlformats.org/officeDocument/2006/relationships/chart" Target="../charts/chart743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83" Type="http://schemas.openxmlformats.org/officeDocument/2006/relationships/chart" Target="../charts/chart382.xml"/><Relationship Id="rId590" Type="http://schemas.openxmlformats.org/officeDocument/2006/relationships/chart" Target="../charts/chart589.xml"/><Relationship Id="rId604" Type="http://schemas.openxmlformats.org/officeDocument/2006/relationships/chart" Target="../charts/chart603.xml"/><Relationship Id="rId243" Type="http://schemas.openxmlformats.org/officeDocument/2006/relationships/chart" Target="../charts/chart242.xml"/><Relationship Id="rId450" Type="http://schemas.openxmlformats.org/officeDocument/2006/relationships/chart" Target="../charts/chart449.xml"/><Relationship Id="rId688" Type="http://schemas.openxmlformats.org/officeDocument/2006/relationships/chart" Target="../charts/chart687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09.xml"/><Relationship Id="rId548" Type="http://schemas.openxmlformats.org/officeDocument/2006/relationships/chart" Target="../charts/chart547.xml"/><Relationship Id="rId755" Type="http://schemas.openxmlformats.org/officeDocument/2006/relationships/chart" Target="../charts/chart754.xml"/><Relationship Id="rId91" Type="http://schemas.openxmlformats.org/officeDocument/2006/relationships/chart" Target="../charts/chart91.xml"/><Relationship Id="rId187" Type="http://schemas.openxmlformats.org/officeDocument/2006/relationships/chart" Target="../charts/chart187.xml"/><Relationship Id="rId394" Type="http://schemas.openxmlformats.org/officeDocument/2006/relationships/chart" Target="../charts/chart393.xml"/><Relationship Id="rId408" Type="http://schemas.openxmlformats.org/officeDocument/2006/relationships/chart" Target="../charts/chart407.xml"/><Relationship Id="rId615" Type="http://schemas.openxmlformats.org/officeDocument/2006/relationships/chart" Target="../charts/chart614.xml"/><Relationship Id="rId254" Type="http://schemas.openxmlformats.org/officeDocument/2006/relationships/chart" Target="../charts/chart253.xml"/><Relationship Id="rId699" Type="http://schemas.openxmlformats.org/officeDocument/2006/relationships/chart" Target="../charts/chart69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461" Type="http://schemas.openxmlformats.org/officeDocument/2006/relationships/chart" Target="../charts/chart460.xml"/><Relationship Id="rId559" Type="http://schemas.openxmlformats.org/officeDocument/2006/relationships/chart" Target="../charts/chart558.xml"/><Relationship Id="rId766" Type="http://schemas.openxmlformats.org/officeDocument/2006/relationships/chart" Target="../charts/chart765.xml"/><Relationship Id="rId198" Type="http://schemas.openxmlformats.org/officeDocument/2006/relationships/chart" Target="../charts/chart198.xml"/><Relationship Id="rId321" Type="http://schemas.openxmlformats.org/officeDocument/2006/relationships/chart" Target="../charts/chart320.xml"/><Relationship Id="rId419" Type="http://schemas.openxmlformats.org/officeDocument/2006/relationships/chart" Target="../charts/chart418.xml"/><Relationship Id="rId626" Type="http://schemas.openxmlformats.org/officeDocument/2006/relationships/chart" Target="../charts/chart625.xml"/><Relationship Id="rId265" Type="http://schemas.openxmlformats.org/officeDocument/2006/relationships/chart" Target="../charts/chart264.xml"/><Relationship Id="rId472" Type="http://schemas.openxmlformats.org/officeDocument/2006/relationships/chart" Target="../charts/chart471.xml"/><Relationship Id="rId125" Type="http://schemas.openxmlformats.org/officeDocument/2006/relationships/chart" Target="../charts/chart125.xml"/><Relationship Id="rId332" Type="http://schemas.openxmlformats.org/officeDocument/2006/relationships/chart" Target="../charts/chart331.xml"/><Relationship Id="rId777" Type="http://schemas.openxmlformats.org/officeDocument/2006/relationships/chart" Target="../charts/chart776.xml"/><Relationship Id="rId637" Type="http://schemas.openxmlformats.org/officeDocument/2006/relationships/chart" Target="../charts/chart636.xml"/><Relationship Id="rId276" Type="http://schemas.openxmlformats.org/officeDocument/2006/relationships/chart" Target="../charts/chart275.xml"/><Relationship Id="rId483" Type="http://schemas.openxmlformats.org/officeDocument/2006/relationships/chart" Target="../charts/chart482.xml"/><Relationship Id="rId690" Type="http://schemas.openxmlformats.org/officeDocument/2006/relationships/chart" Target="../charts/chart689.xml"/><Relationship Id="rId704" Type="http://schemas.openxmlformats.org/officeDocument/2006/relationships/chart" Target="../charts/chart703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343" Type="http://schemas.openxmlformats.org/officeDocument/2006/relationships/chart" Target="../charts/chart342.xml"/><Relationship Id="rId550" Type="http://schemas.openxmlformats.org/officeDocument/2006/relationships/chart" Target="../charts/chart549.xml"/><Relationship Id="rId788" Type="http://schemas.openxmlformats.org/officeDocument/2006/relationships/chart" Target="../charts/chart787.xml"/><Relationship Id="rId203" Type="http://schemas.openxmlformats.org/officeDocument/2006/relationships/chart" Target="../charts/chart203.xml"/><Relationship Id="rId648" Type="http://schemas.openxmlformats.org/officeDocument/2006/relationships/chart" Target="../charts/chart647.xml"/><Relationship Id="rId287" Type="http://schemas.openxmlformats.org/officeDocument/2006/relationships/chart" Target="../charts/chart286.xml"/><Relationship Id="rId410" Type="http://schemas.openxmlformats.org/officeDocument/2006/relationships/chart" Target="../charts/chart409.xml"/><Relationship Id="rId494" Type="http://schemas.openxmlformats.org/officeDocument/2006/relationships/chart" Target="../charts/chart493.xml"/><Relationship Id="rId508" Type="http://schemas.openxmlformats.org/officeDocument/2006/relationships/chart" Target="../charts/chart507.xml"/><Relationship Id="rId715" Type="http://schemas.openxmlformats.org/officeDocument/2006/relationships/chart" Target="../charts/chart714.xml"/><Relationship Id="rId147" Type="http://schemas.openxmlformats.org/officeDocument/2006/relationships/chart" Target="../charts/chart147.xml"/><Relationship Id="rId354" Type="http://schemas.openxmlformats.org/officeDocument/2006/relationships/chart" Target="../charts/chart353.xml"/><Relationship Id="rId799" Type="http://schemas.openxmlformats.org/officeDocument/2006/relationships/chart" Target="../charts/chart798.xml"/><Relationship Id="rId51" Type="http://schemas.openxmlformats.org/officeDocument/2006/relationships/chart" Target="../charts/chart51.xml"/><Relationship Id="rId561" Type="http://schemas.openxmlformats.org/officeDocument/2006/relationships/chart" Target="../charts/chart560.xml"/><Relationship Id="rId659" Type="http://schemas.openxmlformats.org/officeDocument/2006/relationships/chart" Target="../charts/chart658.xml"/><Relationship Id="rId214" Type="http://schemas.openxmlformats.org/officeDocument/2006/relationships/chart" Target="../charts/chart214.xml"/><Relationship Id="rId298" Type="http://schemas.openxmlformats.org/officeDocument/2006/relationships/chart" Target="../charts/chart297.xml"/><Relationship Id="rId421" Type="http://schemas.openxmlformats.org/officeDocument/2006/relationships/chart" Target="../charts/chart420.xml"/><Relationship Id="rId519" Type="http://schemas.openxmlformats.org/officeDocument/2006/relationships/chart" Target="../charts/chart518.xml"/><Relationship Id="rId158" Type="http://schemas.openxmlformats.org/officeDocument/2006/relationships/chart" Target="../charts/chart158.xml"/><Relationship Id="rId726" Type="http://schemas.openxmlformats.org/officeDocument/2006/relationships/chart" Target="../charts/chart725.xml"/><Relationship Id="rId62" Type="http://schemas.openxmlformats.org/officeDocument/2006/relationships/chart" Target="../charts/chart62.xml"/><Relationship Id="rId365" Type="http://schemas.openxmlformats.org/officeDocument/2006/relationships/chart" Target="../charts/chart364.xml"/><Relationship Id="rId572" Type="http://schemas.openxmlformats.org/officeDocument/2006/relationships/chart" Target="../charts/chart571.xml"/><Relationship Id="rId225" Type="http://schemas.openxmlformats.org/officeDocument/2006/relationships/chart" Target="../charts/chart224.xml"/><Relationship Id="rId432" Type="http://schemas.openxmlformats.org/officeDocument/2006/relationships/chart" Target="../charts/chart431.xml"/><Relationship Id="rId737" Type="http://schemas.openxmlformats.org/officeDocument/2006/relationships/chart" Target="../charts/chart736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76" Type="http://schemas.openxmlformats.org/officeDocument/2006/relationships/chart" Target="../charts/chart375.xml"/><Relationship Id="rId583" Type="http://schemas.openxmlformats.org/officeDocument/2006/relationships/chart" Target="../charts/chart582.xml"/><Relationship Id="rId790" Type="http://schemas.openxmlformats.org/officeDocument/2006/relationships/chart" Target="../charts/chart789.xml"/><Relationship Id="rId804" Type="http://schemas.openxmlformats.org/officeDocument/2006/relationships/chart" Target="../charts/chart803.xml"/><Relationship Id="rId4" Type="http://schemas.openxmlformats.org/officeDocument/2006/relationships/chart" Target="../charts/chart4.xml"/><Relationship Id="rId236" Type="http://schemas.openxmlformats.org/officeDocument/2006/relationships/chart" Target="../charts/chart235.xml"/><Relationship Id="rId443" Type="http://schemas.openxmlformats.org/officeDocument/2006/relationships/chart" Target="../charts/chart442.xml"/><Relationship Id="rId650" Type="http://schemas.openxmlformats.org/officeDocument/2006/relationships/chart" Target="../charts/chart649.xml"/><Relationship Id="rId303" Type="http://schemas.openxmlformats.org/officeDocument/2006/relationships/chart" Target="../charts/chart302.xml"/><Relationship Id="rId748" Type="http://schemas.openxmlformats.org/officeDocument/2006/relationships/chart" Target="../charts/chart747.xml"/><Relationship Id="rId84" Type="http://schemas.openxmlformats.org/officeDocument/2006/relationships/chart" Target="../charts/chart84.xml"/><Relationship Id="rId387" Type="http://schemas.openxmlformats.org/officeDocument/2006/relationships/chart" Target="../charts/chart386.xml"/><Relationship Id="rId510" Type="http://schemas.openxmlformats.org/officeDocument/2006/relationships/chart" Target="../charts/chart509.xml"/><Relationship Id="rId594" Type="http://schemas.openxmlformats.org/officeDocument/2006/relationships/chart" Target="../charts/chart593.xml"/><Relationship Id="rId608" Type="http://schemas.openxmlformats.org/officeDocument/2006/relationships/chart" Target="../charts/chart607.xml"/><Relationship Id="rId247" Type="http://schemas.openxmlformats.org/officeDocument/2006/relationships/chart" Target="../charts/chart246.xml"/><Relationship Id="rId107" Type="http://schemas.openxmlformats.org/officeDocument/2006/relationships/chart" Target="../charts/chart107.xml"/><Relationship Id="rId454" Type="http://schemas.openxmlformats.org/officeDocument/2006/relationships/chart" Target="../charts/chart453.xml"/><Relationship Id="rId661" Type="http://schemas.openxmlformats.org/officeDocument/2006/relationships/chart" Target="../charts/chart660.xml"/><Relationship Id="rId759" Type="http://schemas.openxmlformats.org/officeDocument/2006/relationships/chart" Target="../charts/chart758.xml"/><Relationship Id="rId11" Type="http://schemas.openxmlformats.org/officeDocument/2006/relationships/chart" Target="../charts/chart11.xml"/><Relationship Id="rId314" Type="http://schemas.openxmlformats.org/officeDocument/2006/relationships/chart" Target="../charts/chart313.xml"/><Relationship Id="rId398" Type="http://schemas.openxmlformats.org/officeDocument/2006/relationships/chart" Target="../charts/chart397.xml"/><Relationship Id="rId521" Type="http://schemas.openxmlformats.org/officeDocument/2006/relationships/chart" Target="../charts/chart520.xml"/><Relationship Id="rId619" Type="http://schemas.openxmlformats.org/officeDocument/2006/relationships/chart" Target="../charts/chart618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58" Type="http://schemas.openxmlformats.org/officeDocument/2006/relationships/chart" Target="../charts/chart257.xml"/><Relationship Id="rId465" Type="http://schemas.openxmlformats.org/officeDocument/2006/relationships/chart" Target="../charts/chart464.xml"/><Relationship Id="rId672" Type="http://schemas.openxmlformats.org/officeDocument/2006/relationships/chart" Target="../charts/chart671.xml"/><Relationship Id="rId22" Type="http://schemas.openxmlformats.org/officeDocument/2006/relationships/chart" Target="../charts/chart22.xml"/><Relationship Id="rId118" Type="http://schemas.openxmlformats.org/officeDocument/2006/relationships/chart" Target="../charts/chart118.xml"/><Relationship Id="rId325" Type="http://schemas.openxmlformats.org/officeDocument/2006/relationships/chart" Target="../charts/chart324.xml"/><Relationship Id="rId532" Type="http://schemas.openxmlformats.org/officeDocument/2006/relationships/chart" Target="../charts/chart531.xml"/><Relationship Id="rId171" Type="http://schemas.openxmlformats.org/officeDocument/2006/relationships/chart" Target="../charts/chart171.xml"/><Relationship Id="rId269" Type="http://schemas.openxmlformats.org/officeDocument/2006/relationships/chart" Target="../charts/chart268.xml"/><Relationship Id="rId476" Type="http://schemas.openxmlformats.org/officeDocument/2006/relationships/chart" Target="../charts/chart475.xml"/><Relationship Id="rId683" Type="http://schemas.openxmlformats.org/officeDocument/2006/relationships/chart" Target="../charts/chart682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336" Type="http://schemas.openxmlformats.org/officeDocument/2006/relationships/chart" Target="../charts/chart335.xml"/><Relationship Id="rId543" Type="http://schemas.openxmlformats.org/officeDocument/2006/relationships/chart" Target="../charts/chart5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1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1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6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6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6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6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7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7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7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7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7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7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7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7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7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8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9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0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8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8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8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8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4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4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4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4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5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5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5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5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6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7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8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9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9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9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9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9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39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421820</xdr:colOff>
      <xdr:row>0</xdr:row>
      <xdr:rowOff>62120</xdr:rowOff>
    </xdr:from>
    <xdr:to>
      <xdr:col>6</xdr:col>
      <xdr:colOff>258535</xdr:colOff>
      <xdr:row>3</xdr:row>
      <xdr:rowOff>42175</xdr:rowOff>
    </xdr:to>
    <xdr:pic>
      <xdr:nvPicPr>
        <xdr:cNvPr id="570" name="Imagem 569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0" y="62120"/>
          <a:ext cx="2721429" cy="701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7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7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7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7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7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7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7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59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1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3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4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5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5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5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6</xdr:col>
      <xdr:colOff>76200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6</xdr:col>
      <xdr:colOff>85725</xdr:colOff>
      <xdr:row>82</xdr:row>
      <xdr:rowOff>0</xdr:rowOff>
    </xdr:from>
    <xdr:to>
      <xdr:col>14</xdr:col>
      <xdr:colOff>247650</xdr:colOff>
      <xdr:row>82</xdr:row>
      <xdr:rowOff>0</xdr:rowOff>
    </xdr:to>
    <xdr:graphicFrame macro="">
      <xdr:nvGraphicFramePr>
        <xdr:cNvPr id="65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3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4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5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6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7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79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1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2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6</xdr:col>
      <xdr:colOff>76200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2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6</xdr:col>
      <xdr:colOff>85725</xdr:colOff>
      <xdr:row>80</xdr:row>
      <xdr:rowOff>0</xdr:rowOff>
    </xdr:from>
    <xdr:to>
      <xdr:col>14</xdr:col>
      <xdr:colOff>247650</xdr:colOff>
      <xdr:row>80</xdr:row>
      <xdr:rowOff>0</xdr:rowOff>
    </xdr:to>
    <xdr:graphicFrame macro="">
      <xdr:nvGraphicFramePr>
        <xdr:cNvPr id="82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2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2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2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2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3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4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5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6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7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89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90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9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90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90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90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90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90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75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76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77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78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79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0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1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2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3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4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5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6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7" name="Gráfico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8" name="Gráfico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89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0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1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2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3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4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5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6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7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8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499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0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1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2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3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4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5" name="Gráfico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6" name="Gráfico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7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8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09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510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1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2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3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4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5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6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7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8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9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0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1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2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3" name="Gráfico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4" name="Gráfico 5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5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6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7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8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29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0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1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2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3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4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5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6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7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8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39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0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1" name="Gráfico 5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2" name="Gráfico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3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4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5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6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7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8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49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0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1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2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3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4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5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6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7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8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59" name="Gráfico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0" name="Gráfico 5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1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2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3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4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5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6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7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8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69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55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56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57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58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59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0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1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2" name="Gráfico 6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3" name="Gráfico 6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4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5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6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7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8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69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0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1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2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3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4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5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6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7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8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79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0" name="Gráfico 6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1" name="Gráfico 6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2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3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4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5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86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87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88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89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0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1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2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3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4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5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6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7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8" name="Gráfico 6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699" name="Gráfico 6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0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1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2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3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0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0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1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2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3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4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5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6" name="Gráfico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7" name="Gráfico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8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19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6</xdr:col>
      <xdr:colOff>76200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20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6</xdr:col>
      <xdr:colOff>85725</xdr:colOff>
      <xdr:row>31</xdr:row>
      <xdr:rowOff>0</xdr:rowOff>
    </xdr:from>
    <xdr:to>
      <xdr:col>14</xdr:col>
      <xdr:colOff>247650</xdr:colOff>
      <xdr:row>31</xdr:row>
      <xdr:rowOff>0</xdr:rowOff>
    </xdr:to>
    <xdr:graphicFrame macro="">
      <xdr:nvGraphicFramePr>
        <xdr:cNvPr id="721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2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3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4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5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6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7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8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9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30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31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32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33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34" name="Gráfico 7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35" name="Gráfico 7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36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37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38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07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08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09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0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1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2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3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4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5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6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7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8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19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0" name="Gráfico 9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1" name="Gráfico 9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2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3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4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5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6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7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8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29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0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1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2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3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4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5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6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7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8" name="Gráfico 9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39" name="Gráfico 9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0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1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2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3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4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0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1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2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3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4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5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6" name="Gráfico 9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7" name="Gráfico 9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8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59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0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1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2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3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4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5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6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7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8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69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0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1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2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3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4" name="Gráfico 9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5" name="Gráfico 9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6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7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8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979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5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6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7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8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9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0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1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2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3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4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8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5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6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7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8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9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0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1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2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3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4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99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5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6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7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8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9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0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1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2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3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4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0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5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6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7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8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9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0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1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2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3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4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1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5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6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7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8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9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0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1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2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3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4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2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5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6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7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8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9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0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1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2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3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4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3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5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6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7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8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9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0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1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2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3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4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4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5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6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7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8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9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0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1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2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3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4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5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5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6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6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6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7"/>
        </a:graphicData>
      </a:graphic>
    </xdr:graphicFrame>
    <xdr:clientData/>
  </xdr:twoCellAnchor>
  <xdr:twoCellAnchor>
    <xdr:from>
      <xdr:col>6</xdr:col>
      <xdr:colOff>76200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6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8"/>
        </a:graphicData>
      </a:graphic>
    </xdr:graphicFrame>
    <xdr:clientData/>
  </xdr:twoCellAnchor>
  <xdr:twoCellAnchor>
    <xdr:from>
      <xdr:col>6</xdr:col>
      <xdr:colOff>85725</xdr:colOff>
      <xdr:row>92</xdr:row>
      <xdr:rowOff>0</xdr:rowOff>
    </xdr:from>
    <xdr:to>
      <xdr:col>14</xdr:col>
      <xdr:colOff>247650</xdr:colOff>
      <xdr:row>92</xdr:row>
      <xdr:rowOff>0</xdr:rowOff>
    </xdr:to>
    <xdr:graphicFrame macro="">
      <xdr:nvGraphicFramePr>
        <xdr:cNvPr id="106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111"/>
  <sheetViews>
    <sheetView tabSelected="1" view="pageBreakPreview" zoomScaleNormal="100" zoomScaleSheetLayoutView="100" workbookViewId="0">
      <selection activeCell="Q9" sqref="Q9"/>
    </sheetView>
  </sheetViews>
  <sheetFormatPr defaultRowHeight="15" x14ac:dyDescent="0.25"/>
  <cols>
    <col min="1" max="1" width="4.7109375" customWidth="1"/>
    <col min="3" max="3" width="3.42578125" customWidth="1"/>
    <col min="4" max="4" width="11.28515625" customWidth="1"/>
    <col min="5" max="5" width="4.140625" customWidth="1"/>
    <col min="6" max="6" width="8.5703125" customWidth="1"/>
    <col min="7" max="7" width="3.85546875" customWidth="1"/>
    <col min="8" max="8" width="9.5703125" customWidth="1"/>
    <col min="9" max="9" width="9.28515625" customWidth="1"/>
    <col min="10" max="10" width="10" customWidth="1"/>
    <col min="11" max="11" width="9.5703125" customWidth="1"/>
    <col min="12" max="12" width="7.7109375" customWidth="1"/>
    <col min="13" max="13" width="5" customWidth="1"/>
    <col min="14" max="14" width="6.140625" customWidth="1"/>
    <col min="15" max="15" width="7.140625" customWidth="1"/>
    <col min="16" max="16" width="6.85546875" customWidth="1"/>
    <col min="17" max="17" width="6.28515625" customWidth="1"/>
    <col min="18" max="18" width="7.42578125" customWidth="1"/>
    <col min="19" max="19" width="2.85546875" customWidth="1"/>
    <col min="20" max="20" width="2.5703125" customWidth="1"/>
    <col min="22" max="22" width="8.140625" customWidth="1"/>
    <col min="23" max="23" width="5.140625" customWidth="1"/>
    <col min="24" max="24" width="8.5703125" customWidth="1"/>
    <col min="25" max="25" width="5.140625" customWidth="1"/>
    <col min="26" max="26" width="8.140625" customWidth="1"/>
    <col min="27" max="27" width="5.5703125" customWidth="1"/>
    <col min="28" max="28" width="1.28515625" customWidth="1"/>
    <col min="29" max="29" width="9.140625" customWidth="1"/>
    <col min="37" max="38" width="9.140625" customWidth="1"/>
  </cols>
  <sheetData>
    <row r="2" spans="1:21" ht="26.25" customHeight="1" x14ac:dyDescent="0.4">
      <c r="H2" s="162" t="s">
        <v>83</v>
      </c>
      <c r="I2" s="162"/>
      <c r="J2" s="162"/>
      <c r="K2" s="162"/>
      <c r="L2" s="162"/>
      <c r="M2" s="162"/>
      <c r="N2" s="162"/>
      <c r="O2" s="162"/>
      <c r="P2" s="162"/>
      <c r="Q2" s="162"/>
      <c r="R2" s="162"/>
    </row>
    <row r="3" spans="1:21" x14ac:dyDescent="0.25">
      <c r="A3" s="35"/>
      <c r="B3" s="35"/>
      <c r="C3" s="35"/>
      <c r="D3" s="35"/>
      <c r="E3" s="35"/>
      <c r="F3" s="35"/>
      <c r="G3" s="35"/>
      <c r="H3" s="163" t="s">
        <v>52</v>
      </c>
      <c r="I3" s="163"/>
      <c r="J3" s="163"/>
      <c r="K3" s="163"/>
      <c r="L3" s="163"/>
      <c r="M3" s="163"/>
      <c r="N3" s="163"/>
      <c r="O3" s="163"/>
      <c r="P3" s="163"/>
      <c r="Q3" s="163"/>
      <c r="R3" s="163"/>
      <c r="U3" s="35"/>
    </row>
    <row r="4" spans="1:21" x14ac:dyDescent="0.25">
      <c r="A4" s="35"/>
      <c r="B4" s="35"/>
      <c r="C4" s="35"/>
      <c r="D4" s="35"/>
      <c r="E4" s="35"/>
      <c r="F4" s="35"/>
      <c r="G4" s="35"/>
      <c r="S4" s="35"/>
      <c r="T4" s="35"/>
      <c r="U4" s="35"/>
    </row>
    <row r="5" spans="1:21" ht="30" customHeight="1" x14ac:dyDescent="0.25">
      <c r="B5" s="94" t="s">
        <v>77</v>
      </c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6"/>
      <c r="R5" s="100"/>
      <c r="S5" s="102"/>
    </row>
    <row r="6" spans="1:21" ht="30" customHeight="1" x14ac:dyDescent="0.25">
      <c r="B6" s="94" t="s">
        <v>91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6"/>
      <c r="R6" s="100"/>
      <c r="S6" s="102"/>
    </row>
    <row r="7" spans="1:21" x14ac:dyDescent="0.25">
      <c r="P7" s="7"/>
      <c r="Q7" s="7"/>
    </row>
    <row r="8" spans="1:21" ht="30" customHeight="1" x14ac:dyDescent="0.25">
      <c r="B8" s="94" t="s">
        <v>53</v>
      </c>
      <c r="C8" s="95"/>
      <c r="D8" s="95"/>
      <c r="E8" s="95"/>
      <c r="F8" s="95"/>
      <c r="G8" s="96"/>
      <c r="I8" s="144" t="s">
        <v>55</v>
      </c>
      <c r="J8" s="145"/>
      <c r="K8" s="146"/>
      <c r="L8" s="50"/>
      <c r="N8" s="144" t="s">
        <v>54</v>
      </c>
      <c r="O8" s="145"/>
      <c r="P8" s="145"/>
      <c r="Q8" s="146"/>
      <c r="R8" s="100"/>
      <c r="S8" s="102"/>
    </row>
    <row r="10" spans="1:21" ht="30" customHeight="1" x14ac:dyDescent="0.25">
      <c r="B10" s="94" t="s">
        <v>60</v>
      </c>
      <c r="C10" s="95"/>
      <c r="D10" s="95"/>
      <c r="E10" s="95"/>
      <c r="F10" s="95"/>
      <c r="G10" s="95"/>
      <c r="H10" s="95"/>
      <c r="I10" s="95"/>
      <c r="J10" s="103" t="str">
        <f>IF(L8="Sim","Indique o tipo de espaço:","")</f>
        <v/>
      </c>
      <c r="K10" s="103"/>
      <c r="L10" s="104"/>
      <c r="M10" s="101"/>
      <c r="N10" s="101"/>
      <c r="O10" s="101"/>
      <c r="P10" s="101"/>
      <c r="Q10" s="101"/>
      <c r="R10" s="101"/>
      <c r="S10" s="102"/>
    </row>
    <row r="11" spans="1:21" ht="30" customHeight="1" x14ac:dyDescent="0.25">
      <c r="B11" s="94" t="s">
        <v>43</v>
      </c>
      <c r="C11" s="95"/>
      <c r="D11" s="95"/>
      <c r="E11" s="95"/>
      <c r="F11" s="95"/>
      <c r="G11" s="95"/>
      <c r="H11" s="95"/>
      <c r="I11" s="95"/>
      <c r="J11" s="103" t="str">
        <f>IF(R8="Sim","Indique o tipo de espaço:","")</f>
        <v/>
      </c>
      <c r="K11" s="103"/>
      <c r="L11" s="104"/>
      <c r="M11" s="100"/>
      <c r="N11" s="101"/>
      <c r="O11" s="101"/>
      <c r="P11" s="101"/>
      <c r="Q11" s="101"/>
      <c r="R11" s="101"/>
      <c r="S11" s="102"/>
    </row>
    <row r="12" spans="1:21" ht="13.5" customHeight="1" x14ac:dyDescent="0.25">
      <c r="I12" s="38"/>
      <c r="J12" s="38"/>
      <c r="K12" s="38"/>
      <c r="L12" s="38"/>
      <c r="M12" s="38"/>
      <c r="N12" s="38"/>
      <c r="O12" s="38"/>
      <c r="P12" s="38"/>
      <c r="Q12" s="38"/>
    </row>
    <row r="13" spans="1:21" ht="30" customHeight="1" x14ac:dyDescent="0.25">
      <c r="B13" s="94" t="s">
        <v>89</v>
      </c>
      <c r="C13" s="95"/>
      <c r="D13" s="95"/>
      <c r="E13" s="95"/>
      <c r="F13" s="95"/>
      <c r="G13" s="95"/>
      <c r="H13" s="95"/>
      <c r="I13" s="95"/>
      <c r="J13" s="95"/>
      <c r="K13" s="95"/>
      <c r="L13" s="96"/>
      <c r="M13" s="100"/>
      <c r="N13" s="101"/>
      <c r="O13" s="101"/>
      <c r="P13" s="101"/>
      <c r="Q13" s="101"/>
      <c r="R13" s="101"/>
      <c r="S13" s="102"/>
    </row>
    <row r="14" spans="1:21" ht="13.5" customHeight="1" x14ac:dyDescent="0.25">
      <c r="I14" s="38"/>
      <c r="J14" s="38"/>
      <c r="K14" s="38"/>
      <c r="M14" s="51"/>
      <c r="N14" s="61"/>
    </row>
    <row r="15" spans="1:21" ht="30" customHeight="1" x14ac:dyDescent="0.25">
      <c r="B15" s="94" t="s">
        <v>84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6"/>
      <c r="P15" s="97"/>
      <c r="Q15" s="98"/>
      <c r="R15" s="99"/>
      <c r="S15" s="86" t="s">
        <v>44</v>
      </c>
    </row>
    <row r="16" spans="1:21" ht="13.5" customHeight="1" x14ac:dyDescent="0.25">
      <c r="B16" s="63"/>
      <c r="C16" s="63"/>
      <c r="D16" s="63"/>
      <c r="E16" s="63"/>
      <c r="F16" s="63"/>
      <c r="G16" s="63"/>
      <c r="H16" s="40"/>
      <c r="I16" s="40"/>
      <c r="J16" s="40"/>
      <c r="K16" s="64"/>
      <c r="L16" s="63"/>
      <c r="M16" s="40"/>
      <c r="N16" s="40"/>
      <c r="O16" s="39"/>
      <c r="P16" s="41"/>
      <c r="Q16" s="41"/>
    </row>
    <row r="17" spans="1:20" ht="30" customHeight="1" x14ac:dyDescent="0.25">
      <c r="B17" s="94" t="s">
        <v>56</v>
      </c>
      <c r="C17" s="95"/>
      <c r="D17" s="95"/>
      <c r="E17" s="95"/>
      <c r="F17" s="95"/>
      <c r="G17" s="95"/>
      <c r="H17" s="95"/>
      <c r="I17" s="95"/>
      <c r="J17" s="95"/>
      <c r="K17" s="88"/>
      <c r="L17" s="184" t="str">
        <f>IF(P17&gt;0,"Área a descontar no cálculo de Taxa de Compensação","")</f>
        <v/>
      </c>
      <c r="M17" s="184"/>
      <c r="N17" s="184"/>
      <c r="O17" s="185"/>
      <c r="P17" s="97"/>
      <c r="Q17" s="98"/>
      <c r="R17" s="99"/>
      <c r="S17" s="86" t="s">
        <v>44</v>
      </c>
    </row>
    <row r="18" spans="1:20" ht="13.5" customHeight="1" x14ac:dyDescent="0.25">
      <c r="B18" s="63"/>
      <c r="C18" s="63"/>
      <c r="D18" s="63"/>
      <c r="E18" s="63"/>
      <c r="F18" s="63"/>
      <c r="G18" s="63"/>
      <c r="H18" s="40"/>
      <c r="I18" s="40"/>
      <c r="J18" s="40"/>
      <c r="K18" s="64"/>
      <c r="L18" s="63"/>
      <c r="M18" s="40"/>
      <c r="N18" s="40"/>
      <c r="O18" s="39"/>
      <c r="P18" s="41" t="s">
        <v>66</v>
      </c>
      <c r="Q18" s="41"/>
    </row>
    <row r="19" spans="1:20" ht="30" customHeight="1" x14ac:dyDescent="0.25">
      <c r="B19" s="94" t="s">
        <v>85</v>
      </c>
      <c r="C19" s="95"/>
      <c r="D19" s="95"/>
      <c r="E19" s="95"/>
      <c r="F19" s="95"/>
      <c r="G19" s="95"/>
      <c r="H19" s="95"/>
      <c r="I19" s="95"/>
      <c r="J19" s="95"/>
      <c r="K19" s="88"/>
      <c r="L19" s="184" t="str">
        <f>IF(P19="","",((IF(M13="Moradia Unifamiliar"," ",(IF(M13="Anexo a Habitação ou Agricola"," ","Não contabilizada para cálculo de Taxa de Compensação"))))))</f>
        <v/>
      </c>
      <c r="M19" s="184"/>
      <c r="N19" s="184"/>
      <c r="O19" s="185"/>
      <c r="P19" s="97"/>
      <c r="Q19" s="98"/>
      <c r="R19" s="99"/>
      <c r="S19" s="86" t="s">
        <v>44</v>
      </c>
    </row>
    <row r="20" spans="1:20" ht="13.5" customHeight="1" x14ac:dyDescent="0.25">
      <c r="I20" s="43"/>
      <c r="J20" s="44"/>
      <c r="K20" s="42"/>
      <c r="L20" s="35"/>
      <c r="M20" s="35"/>
      <c r="N20" s="35"/>
    </row>
    <row r="21" spans="1:20" ht="30" customHeight="1" x14ac:dyDescent="0.25">
      <c r="B21" s="94" t="s">
        <v>58</v>
      </c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89"/>
      <c r="S21" s="86" t="s">
        <v>61</v>
      </c>
    </row>
    <row r="22" spans="1:20" ht="13.5" customHeight="1" x14ac:dyDescent="0.25">
      <c r="I22" s="43"/>
      <c r="J22" s="44"/>
      <c r="K22" s="42"/>
      <c r="L22" s="35"/>
      <c r="M22" s="35"/>
      <c r="N22" s="35"/>
    </row>
    <row r="23" spans="1:20" ht="28.5" customHeight="1" x14ac:dyDescent="0.25">
      <c r="B23" s="94" t="s">
        <v>67</v>
      </c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6"/>
    </row>
    <row r="24" spans="1:20" ht="23.25" customHeight="1" x14ac:dyDescent="0.25">
      <c r="B24" s="65"/>
      <c r="C24" s="65"/>
      <c r="D24" s="65"/>
      <c r="E24" s="65"/>
      <c r="F24" s="65"/>
      <c r="G24" s="65"/>
      <c r="H24" s="155" t="str">
        <f>IF(M13&gt;0,M13,"")</f>
        <v/>
      </c>
      <c r="I24" s="155"/>
      <c r="J24" s="155"/>
      <c r="K24" s="153" t="str">
        <f>IF(P15&gt;0,P15,"")</f>
        <v/>
      </c>
      <c r="L24" s="154"/>
      <c r="M24" s="84" t="s">
        <v>39</v>
      </c>
      <c r="N24" s="151" t="str">
        <f>IF(P15&gt;0,(IF(M13="Moradia Unifamiliar",1.55,IF(M13="Anexo a Habitação ou Agricola",0.94,IF(M13="Bloco Hab./Hab. Coletiva","1,55",IF(M13="Comércio e/ou Serviços",1.85,IF(M13="Empreendimento Turístico",2.25,IF(M13="Industria/Armazéns",1.18,IF(M13="Agro Pecuária",0.94,"")))))))),"")</f>
        <v/>
      </c>
      <c r="O24" s="152"/>
      <c r="P24" s="85" t="s">
        <v>68</v>
      </c>
      <c r="Q24" s="105">
        <f>IF(P15&gt;0,(IF(K24=0,0,N24*K24)),0)</f>
        <v>0</v>
      </c>
      <c r="R24" s="106"/>
      <c r="S24" s="107"/>
    </row>
    <row r="25" spans="1:20" ht="13.5" customHeight="1" x14ac:dyDescent="0.25">
      <c r="A25" s="34"/>
      <c r="B25" s="65"/>
      <c r="C25" s="65"/>
      <c r="D25" s="65"/>
      <c r="E25" s="66"/>
      <c r="F25" s="66"/>
      <c r="G25" s="67"/>
      <c r="H25" s="67"/>
      <c r="I25" s="65"/>
      <c r="J25" s="68"/>
      <c r="K25" s="67"/>
      <c r="L25" s="67"/>
      <c r="M25" s="69"/>
      <c r="N25" s="69"/>
      <c r="O25" s="69"/>
      <c r="P25" s="70"/>
      <c r="Q25" s="70"/>
      <c r="R25" s="70"/>
    </row>
    <row r="26" spans="1:20" ht="29.25" customHeight="1" x14ac:dyDescent="0.25">
      <c r="B26" s="94" t="s">
        <v>69</v>
      </c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6"/>
    </row>
    <row r="27" spans="1:20" ht="24" customHeight="1" x14ac:dyDescent="0.25">
      <c r="B27" s="65"/>
      <c r="C27" s="65"/>
      <c r="D27" s="71"/>
      <c r="E27" s="71"/>
      <c r="F27" s="71"/>
      <c r="G27" s="71"/>
      <c r="H27" s="71"/>
      <c r="I27" s="65"/>
      <c r="J27" s="72" t="s">
        <v>70</v>
      </c>
      <c r="K27" s="149"/>
      <c r="L27" s="150"/>
      <c r="M27" s="81" t="s">
        <v>7</v>
      </c>
      <c r="N27" s="92" t="str">
        <f>IF(K27&gt;0,11.72,"")</f>
        <v/>
      </c>
      <c r="O27" s="93"/>
      <c r="P27" s="82" t="s">
        <v>68</v>
      </c>
      <c r="Q27" s="105">
        <f>IF(K27&gt;0,(N27*K27),0)</f>
        <v>0</v>
      </c>
      <c r="R27" s="106"/>
      <c r="S27" s="107"/>
    </row>
    <row r="28" spans="1:20" ht="13.5" customHeight="1" x14ac:dyDescent="0.25">
      <c r="A28" s="3"/>
      <c r="B28" s="65"/>
      <c r="C28" s="65"/>
      <c r="D28" s="71"/>
      <c r="E28" s="73"/>
      <c r="F28" s="71"/>
      <c r="G28" s="71"/>
      <c r="H28" s="71"/>
      <c r="I28" s="65"/>
      <c r="J28" s="74"/>
      <c r="K28" s="65"/>
      <c r="L28" s="65"/>
      <c r="M28" s="65"/>
      <c r="N28" s="65"/>
      <c r="O28" s="75"/>
      <c r="P28" s="147"/>
      <c r="Q28" s="148"/>
      <c r="R28" s="65"/>
    </row>
    <row r="29" spans="1:20" ht="30" customHeight="1" x14ac:dyDescent="0.25">
      <c r="B29" s="94" t="s">
        <v>71</v>
      </c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6"/>
    </row>
    <row r="30" spans="1:20" ht="22.5" customHeight="1" x14ac:dyDescent="0.25">
      <c r="B30" s="65"/>
      <c r="C30" s="76"/>
      <c r="D30" s="76"/>
      <c r="E30" s="76"/>
      <c r="F30" s="76"/>
      <c r="G30" s="76"/>
      <c r="H30" s="77"/>
      <c r="I30" s="65"/>
      <c r="J30" s="77" t="s">
        <v>72</v>
      </c>
      <c r="K30" s="149"/>
      <c r="L30" s="150"/>
      <c r="M30" s="81" t="s">
        <v>7</v>
      </c>
      <c r="N30" s="92" t="str">
        <f>IF(K30&gt;0,0.94,"")</f>
        <v/>
      </c>
      <c r="O30" s="93"/>
      <c r="P30" s="81" t="s">
        <v>68</v>
      </c>
      <c r="Q30" s="105">
        <f>IF(K30&gt;0,K30*N30,0)</f>
        <v>0</v>
      </c>
      <c r="R30" s="106"/>
      <c r="S30" s="107"/>
    </row>
    <row r="31" spans="1:20" ht="22.5" customHeight="1" x14ac:dyDescent="0.25">
      <c r="A31" s="59"/>
      <c r="B31" s="78"/>
      <c r="C31" s="76"/>
      <c r="D31" s="76"/>
      <c r="E31" s="76"/>
      <c r="F31" s="76"/>
      <c r="G31" s="76"/>
      <c r="H31" s="77"/>
      <c r="I31" s="65"/>
      <c r="J31" s="77" t="s">
        <v>73</v>
      </c>
      <c r="K31" s="149"/>
      <c r="L31" s="150"/>
      <c r="M31" s="81" t="s">
        <v>7</v>
      </c>
      <c r="N31" s="92" t="str">
        <f>IF(K31&gt;0,0.94,"")</f>
        <v/>
      </c>
      <c r="O31" s="93"/>
      <c r="P31" s="81" t="s">
        <v>68</v>
      </c>
      <c r="Q31" s="105">
        <f>IF(K31&gt;0,K31*N31,0)</f>
        <v>0</v>
      </c>
      <c r="R31" s="106"/>
      <c r="S31" s="107"/>
    </row>
    <row r="32" spans="1:20" ht="12" customHeight="1" x14ac:dyDescent="0.25">
      <c r="A32" s="59"/>
      <c r="B32" s="78"/>
      <c r="C32" s="76"/>
      <c r="D32" s="76"/>
      <c r="E32" s="76"/>
      <c r="F32" s="76"/>
      <c r="G32" s="76"/>
      <c r="H32" s="77"/>
      <c r="I32" s="77"/>
      <c r="J32" s="79"/>
      <c r="K32" s="80"/>
      <c r="L32" s="80"/>
      <c r="M32" s="80"/>
      <c r="N32" s="80"/>
      <c r="O32" s="80"/>
      <c r="P32" s="80"/>
      <c r="Q32" s="80"/>
      <c r="R32" s="80"/>
      <c r="S32" s="80"/>
      <c r="T32" s="80"/>
    </row>
    <row r="33" spans="1:32" ht="28.5" customHeight="1" x14ac:dyDescent="0.25">
      <c r="B33" s="94" t="s">
        <v>74</v>
      </c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6"/>
    </row>
    <row r="34" spans="1:32" ht="24" customHeight="1" x14ac:dyDescent="0.25">
      <c r="A34" s="58"/>
      <c r="C34" s="59"/>
      <c r="G34" t="s">
        <v>0</v>
      </c>
      <c r="J34" s="60" t="s">
        <v>75</v>
      </c>
      <c r="K34" s="149"/>
      <c r="L34" s="150"/>
      <c r="M34" s="81" t="s">
        <v>7</v>
      </c>
      <c r="N34" s="92" t="str">
        <f>IF(K34&gt;0,4.48,"")</f>
        <v/>
      </c>
      <c r="O34" s="93"/>
      <c r="P34" s="81" t="s">
        <v>68</v>
      </c>
      <c r="Q34" s="122">
        <f>IF(K34&gt;0,(IF(K34&gt;0,K34,K34*N34)),0)</f>
        <v>0</v>
      </c>
      <c r="R34" s="123"/>
      <c r="S34" s="124"/>
    </row>
    <row r="35" spans="1:32" ht="13.5" customHeight="1" x14ac:dyDescent="0.25">
      <c r="O35" s="11"/>
    </row>
    <row r="36" spans="1:32" ht="29.25" customHeight="1" x14ac:dyDescent="0.25">
      <c r="B36" s="94" t="s">
        <v>79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6"/>
    </row>
    <row r="37" spans="1:32" ht="13.5" customHeight="1" x14ac:dyDescent="0.25">
      <c r="I37" s="43"/>
      <c r="J37" s="44"/>
      <c r="K37" s="42"/>
      <c r="L37" s="35"/>
      <c r="M37" s="35"/>
      <c r="N37" s="35"/>
    </row>
    <row r="38" spans="1:32" ht="17.25" customHeight="1" x14ac:dyDescent="0.25">
      <c r="B38" s="164" t="str">
        <f>IF(P15&gt;0,(IF(R5="Sim",D84,IF(P17&gt;=P15,D79,D81))),"")</f>
        <v/>
      </c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08" t="s">
        <v>47</v>
      </c>
      <c r="P38" s="108"/>
      <c r="Q38" s="108"/>
      <c r="R38" s="108"/>
      <c r="S38" s="108"/>
    </row>
    <row r="39" spans="1:32" ht="19.5" customHeight="1" x14ac:dyDescent="0.25"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5"/>
      <c r="O39" s="110" t="str">
        <f>IF(H56=0," ",IF(O40=H56/2,"Com dedução de 50%",IF(O40=H56*0.2,"Dedução de 80%",IF(O40=H56*0.4,"Com dedução de 60%"," "))))</f>
        <v xml:space="preserve"> </v>
      </c>
      <c r="P39" s="111"/>
      <c r="Q39" s="111"/>
      <c r="R39" s="111"/>
      <c r="S39" s="112"/>
    </row>
    <row r="40" spans="1:32" ht="23.25" customHeight="1" x14ac:dyDescent="0.25"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5"/>
      <c r="O40" s="113" t="str">
        <f>IF(P15&gt;0,(IF(R5="Não",(IF(R6="Sim",P57,P56)),0)),"")</f>
        <v/>
      </c>
      <c r="P40" s="114"/>
      <c r="Q40" s="114"/>
      <c r="R40" s="114"/>
      <c r="S40" s="115"/>
    </row>
    <row r="41" spans="1:32" ht="13.5" customHeight="1" x14ac:dyDescent="0.25">
      <c r="W41" s="7"/>
    </row>
    <row r="42" spans="1:32" ht="23.25" customHeight="1" x14ac:dyDescent="0.25">
      <c r="B42" s="168" t="str">
        <f>IF(P15&gt;0,(IF(R5="Sim",D91,D88)),"")</f>
        <v/>
      </c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6" t="s">
        <v>82</v>
      </c>
      <c r="P42" s="167"/>
      <c r="Q42" s="116" t="s">
        <v>13</v>
      </c>
      <c r="R42" s="116"/>
      <c r="S42" s="116"/>
    </row>
    <row r="43" spans="1:32" ht="29.25" customHeight="1" x14ac:dyDescent="0.25"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87" t="str">
        <f>IF(P15&gt;0,(IF(R5="Não",K70/R21,0)),"")</f>
        <v/>
      </c>
      <c r="P43" s="83" t="str">
        <f>IF(P15&gt;0,(IF($M$13="Moradia Unifamiliar","/fogo",IF($M$13="Anexo a Habitação ou Agricola","/fogo","m²"))),"")</f>
        <v/>
      </c>
      <c r="Q43" s="87" t="str">
        <f>IF(P15&gt;0,(IF(R5="Não",M70/R21,0)),"")</f>
        <v/>
      </c>
      <c r="R43" s="117" t="str">
        <f>IF(P15&gt;0,(IF($M$13="Moradia Unifamiliar","/fogo",IF($M$13="Anexo a Habitação ou Agricola","/fogo","m²"))),"")</f>
        <v/>
      </c>
      <c r="S43" s="118"/>
    </row>
    <row r="44" spans="1:32" ht="13.5" customHeight="1" x14ac:dyDescent="0.25"/>
    <row r="45" spans="1:32" ht="15" customHeight="1" x14ac:dyDescent="0.25">
      <c r="B45" s="164" t="str">
        <f>IF(P15&gt;0,(IF(P15&gt;0,(IF(R5="Sim",D108,IF(P17&gt;P15,D106,(IF(M13="Moradia Unifamiliar",(IF(O47=0,D103,(IF(P19=0,D100,(IF(P19&gt;=O43+Q43,D103,D96)))))),(IF(R5="Sim",D108,IF(P17&gt;P15,D106,(IF(M13="Anexo a Habitação ou Agricola",(IF(O47=0,D103,(IF(P19=0,D100,(IF(P19&gt;=O43+Q43,D103,D96)))))),D100)))))))))))),"")</f>
        <v/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08" t="s">
        <v>46</v>
      </c>
      <c r="P45" s="108"/>
      <c r="Q45" s="108"/>
      <c r="R45" s="108"/>
      <c r="S45" s="108"/>
      <c r="U45" s="182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</row>
    <row r="46" spans="1:32" ht="18.75" customHeight="1" x14ac:dyDescent="0.25"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5"/>
      <c r="O46" s="175" t="str">
        <f>IF(R5="Sim","",(IF(P15&gt;0,(IF(P77&gt;0,"Desconto de","")),"")))</f>
        <v/>
      </c>
      <c r="P46" s="176"/>
      <c r="Q46" s="177" t="str">
        <f>IF(R5="Sim","",(IF(P15&gt;0,(IF(P77&gt;0,P77,"")),"")))</f>
        <v/>
      </c>
      <c r="R46" s="177"/>
      <c r="S46" s="178"/>
      <c r="U46" s="182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</row>
    <row r="47" spans="1:32" ht="18.75" customHeight="1" x14ac:dyDescent="0.3"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5"/>
      <c r="O47" s="171" t="str">
        <f>P76</f>
        <v/>
      </c>
      <c r="P47" s="172"/>
      <c r="Q47" s="172"/>
      <c r="R47" s="172"/>
      <c r="S47" s="173"/>
      <c r="U47" s="182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</row>
    <row r="48" spans="1:32" ht="13.5" customHeight="1" x14ac:dyDescent="0.25"/>
    <row r="49" spans="1:26" ht="30" customHeight="1" x14ac:dyDescent="0.25">
      <c r="B49" s="94" t="s">
        <v>87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6"/>
      <c r="Q49" s="119" t="str">
        <f>IF(P15&gt;0,44.98,"")</f>
        <v/>
      </c>
      <c r="R49" s="120"/>
      <c r="S49" s="121"/>
    </row>
    <row r="50" spans="1:26" ht="13.5" customHeight="1" x14ac:dyDescent="0.25">
      <c r="U50" s="35"/>
      <c r="V50" s="35"/>
      <c r="W50" s="35"/>
      <c r="X50" s="35"/>
      <c r="Y50" s="35"/>
      <c r="Z50" s="35"/>
    </row>
    <row r="51" spans="1:26" ht="41.25" customHeight="1" x14ac:dyDescent="0.25">
      <c r="B51" s="169" t="s">
        <v>90</v>
      </c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09" t="str">
        <f>IF(P15&gt;0,(O47+O40+Q34+Q31+Q30+Q27+Q24+Q49),"")</f>
        <v/>
      </c>
      <c r="P51" s="109"/>
      <c r="Q51" s="109"/>
      <c r="R51" s="109"/>
      <c r="S51" s="109"/>
      <c r="U51" s="181"/>
      <c r="V51" s="181"/>
      <c r="W51" s="91"/>
      <c r="X51" s="91"/>
      <c r="Y51" s="91"/>
    </row>
    <row r="52" spans="1:26" ht="18.75" customHeight="1" x14ac:dyDescent="0.25"/>
    <row r="53" spans="1:26" ht="28.5" hidden="1" customHeight="1" x14ac:dyDescent="0.4">
      <c r="H53" s="62" t="s">
        <v>76</v>
      </c>
    </row>
    <row r="54" spans="1:26" ht="18.75" hidden="1" customHeight="1" x14ac:dyDescent="0.25">
      <c r="A54" s="6"/>
      <c r="B54" s="6"/>
      <c r="C54" s="6"/>
      <c r="D54" s="6"/>
      <c r="E54" s="6"/>
      <c r="J54" s="4"/>
      <c r="K54" s="5"/>
      <c r="O54" s="4" t="s">
        <v>2</v>
      </c>
      <c r="P54" s="129">
        <v>557.91</v>
      </c>
      <c r="Q54" s="130"/>
    </row>
    <row r="55" spans="1:26" ht="18.75" hidden="1" customHeight="1" x14ac:dyDescent="0.25">
      <c r="A55" s="8" t="s">
        <v>3</v>
      </c>
      <c r="B55" s="3"/>
      <c r="C55" s="3"/>
      <c r="D55" s="3"/>
      <c r="E55" s="3"/>
      <c r="F55" s="3" t="s">
        <v>4</v>
      </c>
      <c r="G55" s="3"/>
      <c r="I55" s="9" t="s">
        <v>5</v>
      </c>
      <c r="O55" s="2"/>
      <c r="P55" s="10"/>
      <c r="Q55" s="10"/>
    </row>
    <row r="56" spans="1:26" ht="18.75" hidden="1" customHeight="1" x14ac:dyDescent="0.25">
      <c r="A56" s="4" t="s">
        <v>6</v>
      </c>
      <c r="B56" s="11">
        <f>IF(P61="",P62,P61)</f>
        <v>2E-3</v>
      </c>
      <c r="C56" s="11" t="s">
        <v>7</v>
      </c>
      <c r="D56" s="6">
        <f>P54</f>
        <v>557.91</v>
      </c>
      <c r="E56" s="11" t="s">
        <v>7</v>
      </c>
      <c r="F56" s="12">
        <f>IF(R5="Sim",0,IF(P17&gt;=P15,0,P15-P17))</f>
        <v>0</v>
      </c>
      <c r="G56" s="11" t="s">
        <v>8</v>
      </c>
      <c r="H56" s="127">
        <f>D56*F56*B56</f>
        <v>0</v>
      </c>
      <c r="I56" s="127"/>
      <c r="M56" s="2" t="str">
        <f>IF(H56=0," ",IF(P56=H56/2,"Com dedução de 50%",IF(P56=H56*0.2,"Dedução de 80%",IF(P56=H56*0.4,"Com dedução de 60%"," "))))</f>
        <v xml:space="preserve"> </v>
      </c>
      <c r="N56" s="2"/>
      <c r="O56" s="170" t="s">
        <v>48</v>
      </c>
      <c r="P56" s="131">
        <f>IF(H56=0,0,(IF(R5="Não",(IF(M13="Moradia Unifamiliar",H56*0.2,IF(M13="Anexo a Habitação ou Agricola",H56*0.2,IF(M13="Agro Pecuária",H56*0.2,IF(M13="Empreendimento Turístico",H56,IF(M13="Comércio e/ou Serviços",H56,IF(M13="Industria/Armazéns",H56,IF(M13="Bloco Hab./Hab. Coletiva",H56,"")))))))))))</f>
        <v>0</v>
      </c>
      <c r="Q56" s="131"/>
      <c r="R56" s="55"/>
    </row>
    <row r="57" spans="1:26" ht="18.75" hidden="1" customHeight="1" x14ac:dyDescent="0.2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2" t="str">
        <f>IF(H56=0," ",IF(P57=H56/2,"Com dedução de 50%",IF(P57=H56*0.2,"Com dedução de 80%",IF(P57=H56*0.4,"Com dedução de 60%"," "))))</f>
        <v xml:space="preserve"> </v>
      </c>
      <c r="N57" s="2"/>
      <c r="O57" s="170"/>
      <c r="P57" s="132">
        <f>IF(H56=0,0,(IF(R6="Sim",(IF(M13="Moradia Unifamiliar",H56*0.5,IF(M13="Industria/Armazéns",H56*0.4,IF(M13="Bloco Hab./Hab. Coletiva",H56,IF(M13="Comércio e/ou Serviços",H56,IF(M13="Empreendimento Turístico",H56,"")))))))))</f>
        <v>0</v>
      </c>
      <c r="Q57" s="132"/>
    </row>
    <row r="58" spans="1:26" ht="18.75" hidden="1" customHeight="1" x14ac:dyDescent="0.25">
      <c r="A58" s="8" t="s">
        <v>9</v>
      </c>
      <c r="B58" s="3"/>
      <c r="C58" s="3"/>
      <c r="D58" s="11"/>
      <c r="E58" s="11"/>
      <c r="F58" s="3" t="s">
        <v>10</v>
      </c>
      <c r="G58" s="11"/>
      <c r="I58" s="3"/>
      <c r="J58" s="3"/>
      <c r="L58" s="11"/>
      <c r="M58" s="3"/>
      <c r="N58" s="3"/>
      <c r="O58" s="3" t="s">
        <v>0</v>
      </c>
      <c r="P58" s="128" t="str">
        <f>IF(R5="sim",(IF(M13="Moradia Unifamiliar",H56*0.5,IF(M13="Industria ou Armazéns",H56*0.4,IF(M13="Bloco Hab.",H56,IF(M13="Comércio e/ou Serviços",H56,IF(M13="Anexo",H56*0.5)))))),"  ")</f>
        <v xml:space="preserve">  </v>
      </c>
      <c r="Q58" s="128"/>
      <c r="T58" s="1"/>
    </row>
    <row r="59" spans="1:26" ht="18.75" hidden="1" customHeight="1" x14ac:dyDescent="0.25">
      <c r="A59" s="14"/>
      <c r="B59" s="3"/>
      <c r="C59" s="3"/>
      <c r="D59" s="11"/>
      <c r="E59" s="11"/>
      <c r="F59" s="11"/>
      <c r="G59" s="11"/>
      <c r="H59" s="3"/>
      <c r="I59" s="3"/>
      <c r="J59" s="3"/>
      <c r="K59" s="11"/>
      <c r="L59" s="11"/>
      <c r="M59" s="3"/>
      <c r="N59" s="3"/>
      <c r="O59" s="15"/>
      <c r="R59" s="56"/>
    </row>
    <row r="60" spans="1:26" ht="18.75" hidden="1" customHeight="1" x14ac:dyDescent="0.25">
      <c r="A60" s="1" t="s">
        <v>11</v>
      </c>
      <c r="D60" s="3"/>
      <c r="E60" s="3"/>
      <c r="F60" t="s">
        <v>12</v>
      </c>
      <c r="G60" s="3"/>
      <c r="I60" t="s">
        <v>13</v>
      </c>
      <c r="M60" s="126" t="s">
        <v>45</v>
      </c>
      <c r="N60" s="126"/>
      <c r="O60" s="126"/>
      <c r="P60" s="126"/>
      <c r="Q60" s="53"/>
      <c r="R60" s="36"/>
    </row>
    <row r="61" spans="1:26" ht="18.75" hidden="1" customHeight="1" x14ac:dyDescent="0.25">
      <c r="A61" s="3"/>
      <c r="B61" s="3"/>
      <c r="C61" s="3"/>
      <c r="D61" s="3"/>
      <c r="E61" s="18" t="s">
        <v>16</v>
      </c>
      <c r="F61" s="19">
        <f>IF(M13="Comércio e/ou Serviços",28,0)</f>
        <v>0</v>
      </c>
      <c r="G61" s="20" t="s">
        <v>17</v>
      </c>
      <c r="H61" s="16"/>
      <c r="I61" s="19">
        <f>IF(M13="Comércio e/ou Serviços",25,0)</f>
        <v>0</v>
      </c>
      <c r="J61" s="20" t="s">
        <v>17</v>
      </c>
      <c r="M61" s="45"/>
      <c r="N61" s="45"/>
      <c r="O61" s="46" t="s">
        <v>50</v>
      </c>
      <c r="P61" s="45" t="str">
        <f>IF(M10="","",(IF(M10="Espaços Centrais",0.015,IF(M10="Espaços Habitacionais Tipo I",0.015,IF(M10="Espaços Habitacionais Tipo II",0.008,IF(M10="Espaços Habitacionais Tipo III",0.004,0.008))))))</f>
        <v/>
      </c>
      <c r="Q61" s="35"/>
      <c r="R61" s="49"/>
    </row>
    <row r="62" spans="1:26" ht="18.75" hidden="1" customHeight="1" x14ac:dyDescent="0.25">
      <c r="A62" s="3"/>
      <c r="B62" s="3"/>
      <c r="C62" s="3"/>
      <c r="D62" s="3"/>
      <c r="E62" s="18" t="s">
        <v>18</v>
      </c>
      <c r="F62" s="19">
        <f>IF(M13="Industria/Armazéns",23,0)</f>
        <v>0</v>
      </c>
      <c r="G62" s="20" t="s">
        <v>17</v>
      </c>
      <c r="H62" s="16"/>
      <c r="I62" s="19">
        <f>IF(M13="Industria/Armazéns",10,0)</f>
        <v>0</v>
      </c>
      <c r="J62" s="20" t="s">
        <v>17</v>
      </c>
      <c r="M62" s="47"/>
      <c r="N62" s="47"/>
      <c r="O62" s="46" t="s">
        <v>51</v>
      </c>
      <c r="P62" s="45">
        <v>2E-3</v>
      </c>
      <c r="Q62" s="35"/>
      <c r="R62" s="37"/>
    </row>
    <row r="63" spans="1:26" ht="18.75" hidden="1" customHeight="1" x14ac:dyDescent="0.25">
      <c r="A63" s="3"/>
      <c r="B63" s="3"/>
      <c r="C63" s="3"/>
      <c r="D63" s="3"/>
      <c r="E63" s="18" t="s">
        <v>19</v>
      </c>
      <c r="F63" s="19">
        <f>IF(M13="Empreendimento Turístico",23,0)</f>
        <v>0</v>
      </c>
      <c r="G63" s="20" t="s">
        <v>17</v>
      </c>
      <c r="H63" s="16"/>
      <c r="I63" s="19">
        <f>IF(M13="Empreendimento Turístico",10,0)</f>
        <v>0</v>
      </c>
      <c r="J63" s="20" t="s">
        <v>17</v>
      </c>
      <c r="K63" s="16"/>
      <c r="R63" s="37"/>
    </row>
    <row r="64" spans="1:26" ht="18.75" hidden="1" customHeight="1" x14ac:dyDescent="0.25">
      <c r="A64" s="3"/>
      <c r="B64" s="3"/>
      <c r="C64" s="3"/>
      <c r="D64" s="3"/>
      <c r="E64" s="18" t="s">
        <v>21</v>
      </c>
      <c r="F64" s="19">
        <f>IF(M13="Agro Pecuária",23,0)</f>
        <v>0</v>
      </c>
      <c r="G64" s="20" t="s">
        <v>17</v>
      </c>
      <c r="H64" s="16"/>
      <c r="I64" s="19">
        <f>IF(M13="Agro Pecuária",10,0)</f>
        <v>0</v>
      </c>
      <c r="J64" s="20" t="s">
        <v>17</v>
      </c>
      <c r="K64" s="16"/>
      <c r="R64" s="37"/>
    </row>
    <row r="65" spans="1:21" ht="18.75" hidden="1" customHeight="1" x14ac:dyDescent="0.25">
      <c r="A65" s="3"/>
      <c r="B65" s="3"/>
      <c r="C65" s="3"/>
      <c r="D65" s="3"/>
      <c r="E65" s="18" t="s">
        <v>22</v>
      </c>
      <c r="F65" s="19">
        <f>IF($M$13="Bloco Hab./Hab. Coletiva",28,0)</f>
        <v>0</v>
      </c>
      <c r="G65" s="20" t="s">
        <v>20</v>
      </c>
      <c r="H65" s="16"/>
      <c r="I65" s="19">
        <f>IF($M$13="Bloco Hab./Hab. Coletiva",35,0)</f>
        <v>0</v>
      </c>
      <c r="J65" s="20" t="s">
        <v>20</v>
      </c>
      <c r="R65" s="37"/>
    </row>
    <row r="66" spans="1:21" ht="18.75" hidden="1" customHeight="1" x14ac:dyDescent="0.25">
      <c r="A66" s="3"/>
      <c r="B66" s="3"/>
      <c r="C66" s="3"/>
      <c r="D66" s="3"/>
      <c r="E66" s="18" t="s">
        <v>1</v>
      </c>
      <c r="F66" s="19">
        <f>IF($M13="Anexo a Habitação ou Agricola",28,0)</f>
        <v>0</v>
      </c>
      <c r="G66" s="20" t="s">
        <v>23</v>
      </c>
      <c r="H66" s="16"/>
      <c r="I66" s="19">
        <f>IF($M13="Anexo a Habitação ou Agricola",35,0)</f>
        <v>0</v>
      </c>
      <c r="J66" s="20" t="s">
        <v>23</v>
      </c>
      <c r="K66" s="16"/>
      <c r="R66" s="37"/>
    </row>
    <row r="67" spans="1:21" ht="18.75" hidden="1" customHeight="1" x14ac:dyDescent="0.25">
      <c r="A67" s="3"/>
      <c r="B67" s="3"/>
      <c r="C67" s="3"/>
      <c r="D67" s="3"/>
      <c r="E67" s="18" t="s">
        <v>24</v>
      </c>
      <c r="F67" s="19">
        <f>IF(R5="Sim",0,(IF($M13="Moradia Unifamiliar",28,0)))</f>
        <v>0</v>
      </c>
      <c r="G67" s="16" t="s">
        <v>23</v>
      </c>
      <c r="H67" s="16"/>
      <c r="I67" s="19">
        <f>IF(R5="Sim",0,(IF($M13="Moradia Unifamiliar",35,0)))</f>
        <v>0</v>
      </c>
      <c r="J67" s="16" t="s">
        <v>23</v>
      </c>
      <c r="K67" s="16"/>
      <c r="O67" s="4" t="s">
        <v>14</v>
      </c>
      <c r="P67" s="128">
        <f>P19</f>
        <v>0</v>
      </c>
      <c r="Q67" s="128"/>
      <c r="R67" s="17" t="s">
        <v>15</v>
      </c>
    </row>
    <row r="68" spans="1:21" ht="18.75" hidden="1" customHeight="1" x14ac:dyDescent="0.25">
      <c r="A68" s="3"/>
      <c r="B68" s="3"/>
      <c r="C68" s="3"/>
      <c r="D68" s="3"/>
      <c r="E68" s="18"/>
      <c r="F68" s="3"/>
      <c r="G68" s="3"/>
      <c r="H68" s="4"/>
      <c r="I68" s="3"/>
      <c r="K68" s="11" t="s">
        <v>12</v>
      </c>
      <c r="L68" s="11"/>
      <c r="M68" s="179" t="s">
        <v>25</v>
      </c>
      <c r="N68" s="179"/>
      <c r="P68" s="180" t="s">
        <v>26</v>
      </c>
      <c r="Q68" s="180"/>
      <c r="R68" s="22"/>
    </row>
    <row r="69" spans="1:21" ht="18.75" hidden="1" customHeight="1" x14ac:dyDescent="0.25">
      <c r="A69" s="3"/>
      <c r="B69" s="3"/>
      <c r="C69" s="3"/>
      <c r="D69" s="3"/>
      <c r="E69" s="3"/>
      <c r="F69" s="3"/>
      <c r="G69" s="3"/>
      <c r="I69" s="4" t="s">
        <v>27</v>
      </c>
      <c r="J69" s="4" t="s">
        <v>28</v>
      </c>
      <c r="K69" s="23">
        <f>IF(M13="Comércio e/ou Serviços",P19*0.5283,IF(M13="Industria/Armazéns",P19*0.6969,IF(M13="Moradia Unifamiliar",P19*0.44444,IF(M13="Anexo a Habitação ou Agricola",P19*0.44444,IF(M13="Bloco Hab./Hab. Coletiva",P19*0.44444,IF(M13="Empreendimento Turístico",P19*0.6969,0))))))</f>
        <v>0</v>
      </c>
      <c r="L69" s="24" t="s">
        <v>15</v>
      </c>
      <c r="M69" s="142">
        <f>IF(M13="Comércio e/ou Serviços",P19*0.4717,IF(M13="Industria/Armazéns",P19*0.303,IF(M13="Moradia Unifamiliar",P19*0.55555,IF(M13="Anexo a Habitação ou Agricola",P19*0.55555,IF(M13="Bloco Hab./Hab. Coletiva",P19*0.55555,IF(M13="Empreendimento Turístico",P19*0.303,0))))))</f>
        <v>0</v>
      </c>
      <c r="N69" s="143"/>
      <c r="O69" s="24" t="s">
        <v>15</v>
      </c>
      <c r="P69" s="161">
        <f>K69+M69</f>
        <v>0</v>
      </c>
      <c r="Q69" s="161"/>
      <c r="R69" s="25" t="s">
        <v>15</v>
      </c>
    </row>
    <row r="70" spans="1:21" ht="18.75" hidden="1" customHeight="1" x14ac:dyDescent="0.25">
      <c r="A70" s="3"/>
      <c r="C70" s="3"/>
      <c r="D70" s="4"/>
      <c r="E70" s="3"/>
      <c r="F70" s="3"/>
      <c r="G70" s="3"/>
      <c r="I70" s="4" t="s">
        <v>29</v>
      </c>
      <c r="J70" s="4" t="s">
        <v>30</v>
      </c>
      <c r="K70" s="23">
        <f>(SUM(F61:F64)*F56/100)+(SUM(F65)*F56/120)+(SUM(F66:F67)*R21)</f>
        <v>0</v>
      </c>
      <c r="L70" s="26" t="s">
        <v>15</v>
      </c>
      <c r="M70" s="142">
        <f>(SUM(I61:I64)*F56/100)+(SUM(I65)*F56/120)+(SUM(I66:I67)*R21)</f>
        <v>0</v>
      </c>
      <c r="N70" s="143"/>
      <c r="O70" s="26" t="s">
        <v>15</v>
      </c>
      <c r="P70" s="161">
        <f>K70+M70</f>
        <v>0</v>
      </c>
      <c r="Q70" s="161"/>
      <c r="R70" s="26" t="s">
        <v>15</v>
      </c>
    </row>
    <row r="71" spans="1:21" ht="18.75" hidden="1" customHeight="1" x14ac:dyDescent="0.25">
      <c r="A71" s="3"/>
      <c r="B71" s="3"/>
      <c r="C71" s="3"/>
      <c r="D71" s="3"/>
      <c r="E71" s="3"/>
      <c r="F71" s="3"/>
      <c r="G71" s="3"/>
      <c r="I71" s="4" t="s">
        <v>31</v>
      </c>
      <c r="J71" s="4" t="s">
        <v>32</v>
      </c>
      <c r="K71" s="23">
        <f>IF(L19="Não contabilizada para cálculo de Taxa de Compensação",K70,(IF(K69&gt;K70,0,K70-K69)))</f>
        <v>0</v>
      </c>
      <c r="L71" s="23"/>
      <c r="M71" s="142">
        <f>IF(L19="Não contabilizada para cálculo de Taxa de Compensação",M70,(IF(M69&gt;M70,0,M70-M69)))</f>
        <v>0</v>
      </c>
      <c r="N71" s="143"/>
      <c r="O71" s="25" t="s">
        <v>15</v>
      </c>
      <c r="P71" s="161">
        <f>K71+M71</f>
        <v>0</v>
      </c>
      <c r="Q71" s="161"/>
      <c r="R71" s="25" t="s">
        <v>15</v>
      </c>
    </row>
    <row r="72" spans="1:21" ht="18.75" hidden="1" customHeight="1" x14ac:dyDescent="0.25">
      <c r="A72" s="3"/>
      <c r="B72" s="3"/>
      <c r="C72" s="3"/>
      <c r="D72" s="3"/>
      <c r="E72" s="3"/>
      <c r="F72" s="3"/>
      <c r="G72" s="3"/>
      <c r="I72" s="4"/>
      <c r="J72" s="4"/>
      <c r="K72" s="12"/>
      <c r="L72" s="25"/>
      <c r="O72" s="4"/>
      <c r="R72" s="25"/>
    </row>
    <row r="73" spans="1:21" ht="18.75" hidden="1" customHeight="1" x14ac:dyDescent="0.25">
      <c r="A73" s="3"/>
      <c r="B73" s="3"/>
      <c r="C73" s="3"/>
      <c r="D73" s="3"/>
      <c r="E73" s="3"/>
      <c r="F73" s="4" t="s">
        <v>33</v>
      </c>
      <c r="H73" s="4" t="s">
        <v>34</v>
      </c>
      <c r="I73" s="12">
        <f>IF(P69=0,0,P71*F56/P70)</f>
        <v>0</v>
      </c>
      <c r="J73" s="17" t="s">
        <v>15</v>
      </c>
    </row>
    <row r="74" spans="1:21" ht="18.75" hidden="1" customHeight="1" x14ac:dyDescent="0.25">
      <c r="A74" s="3"/>
      <c r="B74" s="3"/>
      <c r="C74" s="3"/>
      <c r="D74" s="4"/>
      <c r="E74" s="4"/>
      <c r="F74" s="4" t="s">
        <v>36</v>
      </c>
      <c r="H74" s="4" t="s">
        <v>34</v>
      </c>
      <c r="I74" s="12">
        <f>IF(I73=0,F56,0)</f>
        <v>0</v>
      </c>
      <c r="J74" s="17" t="s">
        <v>15</v>
      </c>
      <c r="O74" s="27" t="s">
        <v>35</v>
      </c>
      <c r="P74" s="156">
        <f>P71</f>
        <v>0</v>
      </c>
      <c r="Q74" s="157"/>
      <c r="R74" s="17" t="s">
        <v>15</v>
      </c>
    </row>
    <row r="75" spans="1:21" ht="18.75" hidden="1" customHeight="1" x14ac:dyDescent="0.25">
      <c r="A75" s="4"/>
      <c r="B75" s="28"/>
      <c r="C75" s="11"/>
      <c r="D75" s="11"/>
      <c r="E75" s="11"/>
      <c r="F75" s="1"/>
      <c r="G75" s="1"/>
      <c r="I75" s="1"/>
      <c r="J75" s="29"/>
      <c r="K75" s="30"/>
      <c r="M75" s="31"/>
      <c r="N75" s="31"/>
      <c r="O75" s="32"/>
    </row>
    <row r="76" spans="1:21" ht="18.75" hidden="1" customHeight="1" x14ac:dyDescent="0.25">
      <c r="A76" s="13" t="s">
        <v>37</v>
      </c>
      <c r="B76" s="28">
        <f>D56</f>
        <v>557.91</v>
      </c>
      <c r="C76" s="11" t="s">
        <v>7</v>
      </c>
      <c r="D76" s="11">
        <f>B56</f>
        <v>2E-3</v>
      </c>
      <c r="E76" s="11" t="s">
        <v>7</v>
      </c>
      <c r="F76" s="1" t="s">
        <v>38</v>
      </c>
      <c r="G76" s="1" t="s">
        <v>39</v>
      </c>
      <c r="H76" s="90">
        <f>IF(F56=0,0,(IF(P71&gt;0,IF(I73=0,I74,I73),0)))</f>
        <v>0</v>
      </c>
      <c r="I76" s="1" t="s">
        <v>40</v>
      </c>
      <c r="J76" s="90">
        <f>P74</f>
        <v>0</v>
      </c>
      <c r="K76" s="9" t="s">
        <v>41</v>
      </c>
      <c r="O76" s="13" t="s">
        <v>42</v>
      </c>
      <c r="P76" s="158" t="str">
        <f>IF(P15&gt;0,(IF(H76=0,0,B76*D76*(0.75*H76+0.25*J76))),"")</f>
        <v/>
      </c>
      <c r="Q76" s="159"/>
      <c r="R76" s="160"/>
    </row>
    <row r="77" spans="1:21" ht="18.75" hidden="1" customHeight="1" x14ac:dyDescent="0.25">
      <c r="A77" s="4"/>
      <c r="B77" s="28"/>
      <c r="C77" s="11"/>
      <c r="D77" s="11"/>
      <c r="E77" s="11"/>
      <c r="F77" s="1"/>
      <c r="G77" s="1"/>
      <c r="H77" s="90"/>
      <c r="I77" s="1"/>
      <c r="J77" s="29"/>
      <c r="K77" s="21"/>
      <c r="L77" s="21"/>
      <c r="M77" s="21"/>
      <c r="N77" s="21"/>
      <c r="O77" s="33" t="s">
        <v>88</v>
      </c>
      <c r="P77" s="174" t="e">
        <f>B76*D76*(0.75*P15+0.25*P70)-P76</f>
        <v>#VALUE!</v>
      </c>
      <c r="Q77" s="174"/>
      <c r="R77" s="174"/>
      <c r="U77">
        <f>IF(L19="Não contabilizada para cálculo de Taxa de Compensação",F56,(IF(M13="Moradia Unifamiliar",(IF(F56=0,0,(IF(P71&gt;0,IF(I73=0,I74,I73))))),F56)))</f>
        <v>0</v>
      </c>
    </row>
    <row r="78" spans="1:21" ht="18.75" hidden="1" customHeight="1" x14ac:dyDescent="0.25">
      <c r="A78" s="4"/>
      <c r="B78" s="28"/>
      <c r="C78" s="11"/>
      <c r="D78" s="48" t="s">
        <v>47</v>
      </c>
      <c r="E78" s="11"/>
      <c r="F78" s="1"/>
      <c r="G78" s="1"/>
      <c r="H78" s="12"/>
      <c r="I78" s="1"/>
      <c r="J78" s="29"/>
      <c r="K78" s="21"/>
      <c r="L78" s="21"/>
      <c r="M78" s="21"/>
      <c r="N78" s="21"/>
      <c r="O78" s="33"/>
      <c r="P78" s="37"/>
      <c r="Q78" s="52"/>
    </row>
    <row r="79" spans="1:21" ht="18.75" hidden="1" customHeight="1" x14ac:dyDescent="0.25">
      <c r="A79" s="4"/>
      <c r="B79" s="28"/>
      <c r="C79" s="11"/>
      <c r="D79" s="125" t="s">
        <v>62</v>
      </c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37"/>
      <c r="Q79" s="52"/>
    </row>
    <row r="80" spans="1:21" ht="18.75" hidden="1" customHeight="1" x14ac:dyDescent="0.25">
      <c r="A80" s="4"/>
      <c r="B80" s="28"/>
      <c r="C80" s="11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37"/>
      <c r="Q80" s="52"/>
    </row>
    <row r="81" spans="1:17" ht="18.75" hidden="1" customHeight="1" x14ac:dyDescent="0.25">
      <c r="A81" s="4"/>
      <c r="B81" s="28"/>
      <c r="C81" s="11"/>
      <c r="D81" s="125" t="s">
        <v>57</v>
      </c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37"/>
      <c r="Q81" s="52"/>
    </row>
    <row r="82" spans="1:17" ht="18.75" hidden="1" customHeight="1" x14ac:dyDescent="0.25">
      <c r="A82" s="4"/>
      <c r="B82" s="28"/>
      <c r="C82" s="11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37"/>
      <c r="Q82" s="52"/>
    </row>
    <row r="83" spans="1:17" ht="18.75" hidden="1" customHeight="1" x14ac:dyDescent="0.25">
      <c r="A83" s="4"/>
      <c r="B83" s="28"/>
      <c r="C83" s="11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37"/>
      <c r="Q83" s="52"/>
    </row>
    <row r="84" spans="1:17" ht="18.75" hidden="1" customHeight="1" x14ac:dyDescent="0.25">
      <c r="A84" s="4"/>
      <c r="B84" s="28"/>
      <c r="C84" s="11"/>
      <c r="D84" s="125" t="s">
        <v>78</v>
      </c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56"/>
      <c r="Q84" s="56"/>
    </row>
    <row r="85" spans="1:17" ht="18.75" hidden="1" customHeight="1" x14ac:dyDescent="0.25">
      <c r="A85" s="4"/>
      <c r="B85" s="28"/>
      <c r="C85" s="11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56"/>
      <c r="Q85" s="56"/>
    </row>
    <row r="86" spans="1:17" ht="18.75" hidden="1" customHeight="1" x14ac:dyDescent="0.25">
      <c r="A86" s="4"/>
      <c r="B86" s="28"/>
      <c r="C86" s="11"/>
      <c r="D86" s="11"/>
      <c r="E86" s="11"/>
      <c r="F86" s="1"/>
      <c r="G86" s="1"/>
      <c r="H86" s="12"/>
      <c r="I86" s="1"/>
      <c r="J86" s="29"/>
      <c r="K86" s="21"/>
      <c r="L86" s="21"/>
      <c r="M86" s="21"/>
      <c r="N86" s="21"/>
      <c r="O86" s="33"/>
      <c r="P86" s="56"/>
      <c r="Q86" s="56"/>
    </row>
    <row r="87" spans="1:17" ht="18.75" hidden="1" customHeight="1" x14ac:dyDescent="0.25">
      <c r="A87" s="4"/>
      <c r="B87" s="28"/>
      <c r="C87" s="11"/>
      <c r="D87" s="48" t="s">
        <v>49</v>
      </c>
      <c r="E87" s="11"/>
      <c r="F87" s="1"/>
      <c r="G87" s="1"/>
      <c r="H87" s="12"/>
      <c r="I87" s="1"/>
      <c r="J87" s="29"/>
      <c r="K87" s="21"/>
      <c r="L87" s="21"/>
      <c r="M87" s="21"/>
      <c r="N87" s="21"/>
      <c r="O87" s="33"/>
      <c r="P87" s="37"/>
      <c r="Q87" s="52"/>
    </row>
    <row r="88" spans="1:17" ht="18.75" hidden="1" customHeight="1" x14ac:dyDescent="0.25">
      <c r="A88" s="4"/>
      <c r="B88" s="28"/>
      <c r="C88" s="11"/>
      <c r="D88" s="133" t="s">
        <v>59</v>
      </c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5"/>
      <c r="P88" s="37"/>
      <c r="Q88" s="52"/>
    </row>
    <row r="89" spans="1:17" ht="18.75" hidden="1" customHeight="1" x14ac:dyDescent="0.25">
      <c r="A89" s="4"/>
      <c r="B89" s="28"/>
      <c r="C89" s="11"/>
      <c r="D89" s="136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8"/>
      <c r="P89" s="37"/>
      <c r="Q89" s="52"/>
    </row>
    <row r="90" spans="1:17" ht="18.75" hidden="1" customHeight="1" x14ac:dyDescent="0.25">
      <c r="A90" s="4"/>
      <c r="B90" s="28"/>
      <c r="C90" s="11"/>
      <c r="D90" s="139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1"/>
      <c r="P90" s="37"/>
      <c r="Q90" s="52"/>
    </row>
    <row r="91" spans="1:17" ht="18.75" hidden="1" customHeight="1" x14ac:dyDescent="0.25">
      <c r="A91" s="4"/>
      <c r="B91" s="28"/>
      <c r="C91" s="11"/>
      <c r="D91" s="133" t="s">
        <v>80</v>
      </c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5"/>
      <c r="P91" s="52"/>
      <c r="Q91" s="52"/>
    </row>
    <row r="92" spans="1:17" ht="18.75" hidden="1" customHeight="1" x14ac:dyDescent="0.25">
      <c r="A92" s="4"/>
      <c r="B92" s="28"/>
      <c r="C92" s="11"/>
      <c r="D92" s="136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8"/>
      <c r="P92" s="56"/>
      <c r="Q92" s="56"/>
    </row>
    <row r="93" spans="1:17" ht="18.75" hidden="1" customHeight="1" x14ac:dyDescent="0.25">
      <c r="A93" s="4"/>
      <c r="B93" s="28"/>
      <c r="C93" s="11"/>
      <c r="D93" s="139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1"/>
      <c r="P93" s="56"/>
      <c r="Q93" s="56"/>
    </row>
    <row r="94" spans="1:17" ht="18.75" hidden="1" customHeight="1" x14ac:dyDescent="0.25">
      <c r="A94" s="4"/>
      <c r="B94" s="28"/>
      <c r="C94" s="11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6"/>
      <c r="Q94" s="56"/>
    </row>
    <row r="95" spans="1:17" ht="18.75" hidden="1" customHeight="1" x14ac:dyDescent="0.25">
      <c r="A95" s="4"/>
      <c r="B95" s="28"/>
      <c r="C95" s="11"/>
      <c r="D95" s="48" t="s">
        <v>46</v>
      </c>
      <c r="F95" s="1"/>
      <c r="G95" s="1"/>
      <c r="H95" s="12"/>
      <c r="I95" s="1"/>
      <c r="J95" s="29"/>
      <c r="K95" s="21"/>
      <c r="L95" s="21"/>
      <c r="M95" s="21"/>
      <c r="N95" s="21"/>
      <c r="O95" s="33"/>
      <c r="P95" s="36"/>
      <c r="Q95" s="52"/>
    </row>
    <row r="96" spans="1:17" ht="18.75" hidden="1" customHeight="1" x14ac:dyDescent="0.25">
      <c r="A96" s="4"/>
      <c r="B96" s="28"/>
      <c r="C96" s="11"/>
      <c r="D96" s="125" t="s">
        <v>81</v>
      </c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36"/>
      <c r="Q96" s="52"/>
    </row>
    <row r="97" spans="1:17" ht="18.75" hidden="1" customHeight="1" x14ac:dyDescent="0.25">
      <c r="A97" s="4"/>
      <c r="B97" s="28"/>
      <c r="C97" s="11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36"/>
      <c r="Q97" s="52"/>
    </row>
    <row r="98" spans="1:17" ht="18.75" hidden="1" customHeight="1" x14ac:dyDescent="0.25">
      <c r="A98" s="34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54"/>
      <c r="Q98" s="54"/>
    </row>
    <row r="99" spans="1:17" ht="18.75" hidden="1" customHeight="1" x14ac:dyDescent="0.25">
      <c r="A99" s="34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54"/>
      <c r="Q99" s="54"/>
    </row>
    <row r="100" spans="1:17" ht="18.75" hidden="1" customHeight="1" x14ac:dyDescent="0.25">
      <c r="D100" s="125" t="s">
        <v>63</v>
      </c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</row>
    <row r="101" spans="1:17" ht="18.75" hidden="1" customHeight="1" x14ac:dyDescent="0.25"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</row>
    <row r="102" spans="1:17" ht="18.75" hidden="1" customHeight="1" x14ac:dyDescent="0.25"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</row>
    <row r="103" spans="1:17" ht="18.75" hidden="1" customHeight="1" x14ac:dyDescent="0.25">
      <c r="D103" s="125" t="s">
        <v>64</v>
      </c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</row>
    <row r="104" spans="1:17" ht="18.75" hidden="1" customHeight="1" x14ac:dyDescent="0.25"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</row>
    <row r="105" spans="1:17" ht="18.75" hidden="1" customHeight="1" x14ac:dyDescent="0.25"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</row>
    <row r="106" spans="1:17" ht="18.75" hidden="1" customHeight="1" x14ac:dyDescent="0.25">
      <c r="D106" s="125" t="s">
        <v>65</v>
      </c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</row>
    <row r="107" spans="1:17" ht="18.75" hidden="1" customHeight="1" x14ac:dyDescent="0.25"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</row>
    <row r="108" spans="1:17" ht="18.75" hidden="1" customHeight="1" x14ac:dyDescent="0.25">
      <c r="D108" s="125" t="s">
        <v>86</v>
      </c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</row>
    <row r="109" spans="1:17" ht="18.75" hidden="1" customHeight="1" x14ac:dyDescent="0.25"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</row>
    <row r="110" spans="1:17" ht="18.75" hidden="1" customHeight="1" x14ac:dyDescent="0.25"/>
    <row r="111" spans="1:17" ht="18.75" customHeight="1" x14ac:dyDescent="0.25"/>
  </sheetData>
  <sheetProtection algorithmName="SHA-512" hashValue="W0Q/1Bz1XVNKEWH4tdcpsDXJcxamPaMjLBnKvRFeuH3Lrv2q2RSFHunkwaEDW7KIfi27TBlIzPJSLkAJrGzoJw==" saltValue="0igs3DYwuxLHjTDFll5Yuw==" spinCount="100000" sheet="1" objects="1" scenarios="1"/>
  <mergeCells count="97">
    <mergeCell ref="M68:N68"/>
    <mergeCell ref="P68:Q68"/>
    <mergeCell ref="U51:V51"/>
    <mergeCell ref="U45:AF47"/>
    <mergeCell ref="B8:G8"/>
    <mergeCell ref="B19:J19"/>
    <mergeCell ref="L19:O19"/>
    <mergeCell ref="B17:J17"/>
    <mergeCell ref="L17:O17"/>
    <mergeCell ref="N31:O31"/>
    <mergeCell ref="N34:O34"/>
    <mergeCell ref="B23:S23"/>
    <mergeCell ref="B26:S26"/>
    <mergeCell ref="Q30:S30"/>
    <mergeCell ref="Q31:S31"/>
    <mergeCell ref="B29:S29"/>
    <mergeCell ref="H2:R2"/>
    <mergeCell ref="H3:R3"/>
    <mergeCell ref="D108:O109"/>
    <mergeCell ref="D84:O85"/>
    <mergeCell ref="B38:N40"/>
    <mergeCell ref="B45:N47"/>
    <mergeCell ref="O42:P42"/>
    <mergeCell ref="B42:N43"/>
    <mergeCell ref="B51:N51"/>
    <mergeCell ref="D103:O105"/>
    <mergeCell ref="O56:O57"/>
    <mergeCell ref="O47:S47"/>
    <mergeCell ref="P77:R77"/>
    <mergeCell ref="O46:P46"/>
    <mergeCell ref="Q46:S46"/>
    <mergeCell ref="R6:S6"/>
    <mergeCell ref="P76:R76"/>
    <mergeCell ref="M69:N69"/>
    <mergeCell ref="M71:N71"/>
    <mergeCell ref="P69:Q69"/>
    <mergeCell ref="P70:Q70"/>
    <mergeCell ref="P71:Q71"/>
    <mergeCell ref="D81:O83"/>
    <mergeCell ref="N8:Q8"/>
    <mergeCell ref="I8:K8"/>
    <mergeCell ref="M10:S10"/>
    <mergeCell ref="P28:Q28"/>
    <mergeCell ref="P58:Q58"/>
    <mergeCell ref="K27:L27"/>
    <mergeCell ref="K30:L30"/>
    <mergeCell ref="K31:L31"/>
    <mergeCell ref="K34:L34"/>
    <mergeCell ref="N24:O24"/>
    <mergeCell ref="K24:L24"/>
    <mergeCell ref="H24:J24"/>
    <mergeCell ref="P17:R17"/>
    <mergeCell ref="B15:O15"/>
    <mergeCell ref="P74:Q74"/>
    <mergeCell ref="D79:O80"/>
    <mergeCell ref="D106:O107"/>
    <mergeCell ref="D100:O102"/>
    <mergeCell ref="J11:L11"/>
    <mergeCell ref="M11:S11"/>
    <mergeCell ref="M60:P60"/>
    <mergeCell ref="H56:I56"/>
    <mergeCell ref="P67:Q67"/>
    <mergeCell ref="P54:Q54"/>
    <mergeCell ref="P56:Q56"/>
    <mergeCell ref="P57:Q57"/>
    <mergeCell ref="D91:O93"/>
    <mergeCell ref="M70:N70"/>
    <mergeCell ref="D88:O90"/>
    <mergeCell ref="D96:O99"/>
    <mergeCell ref="Q27:S27"/>
    <mergeCell ref="B11:I11"/>
    <mergeCell ref="Q24:S24"/>
    <mergeCell ref="O45:S45"/>
    <mergeCell ref="O51:S51"/>
    <mergeCell ref="O38:S38"/>
    <mergeCell ref="O39:S39"/>
    <mergeCell ref="O40:S40"/>
    <mergeCell ref="Q42:S42"/>
    <mergeCell ref="R43:S43"/>
    <mergeCell ref="B49:P49"/>
    <mergeCell ref="Q49:S49"/>
    <mergeCell ref="B36:S36"/>
    <mergeCell ref="Q34:S34"/>
    <mergeCell ref="B33:S33"/>
    <mergeCell ref="B21:Q21"/>
    <mergeCell ref="N27:O27"/>
    <mergeCell ref="R5:S5"/>
    <mergeCell ref="R8:S8"/>
    <mergeCell ref="B5:Q5"/>
    <mergeCell ref="B6:Q6"/>
    <mergeCell ref="J10:L10"/>
    <mergeCell ref="B10:I10"/>
    <mergeCell ref="N30:O30"/>
    <mergeCell ref="B13:L13"/>
    <mergeCell ref="P19:R19"/>
    <mergeCell ref="M13:S13"/>
    <mergeCell ref="P15:R15"/>
  </mergeCells>
  <conditionalFormatting sqref="P54">
    <cfRule type="cellIs" dxfId="2" priority="1049" stopIfTrue="1" operator="greaterThan">
      <formula>0</formula>
    </cfRule>
  </conditionalFormatting>
  <conditionalFormatting sqref="P54">
    <cfRule type="cellIs" dxfId="1" priority="1023" stopIfTrue="1" operator="greaterThan">
      <formula>0</formula>
    </cfRule>
  </conditionalFormatting>
  <conditionalFormatting sqref="P54">
    <cfRule type="cellIs" dxfId="0" priority="1025" stopIfTrue="1" operator="greaterThan">
      <formula>0</formula>
    </cfRule>
  </conditionalFormatting>
  <dataValidations count="4">
    <dataValidation type="list" allowBlank="1" showInputMessage="1" showErrorMessage="1" sqref="R5:R6 L8 R8">
      <formula1>"Sim, Não"</formula1>
    </dataValidation>
    <dataValidation type="list" allowBlank="1" showInputMessage="1" showErrorMessage="1" sqref="M11">
      <formula1>"Espaços Agrícolas, Espaços Florestais, Espaços Naturais, Recursos Energéticos e Geológicos, Aglomerados Rurais, Áreas de Edificação Dispersa, Espaços destinados a Equipamentos,"</formula1>
    </dataValidation>
    <dataValidation type="list" allowBlank="1" showInputMessage="1" showErrorMessage="1" sqref="M13">
      <formula1>"Moradia Unifamiliar, Anexo a Habitação ou Agricola, Bloco Hab./Hab. Coletiva, Empreendimento Turístico, Comércio e/ou Serviços, Industria/Armazéns, Agro Pecuária"</formula1>
    </dataValidation>
    <dataValidation type="list" allowBlank="1" showInputMessage="1" showErrorMessage="1" sqref="M10">
      <formula1>"Espaços Centrais, Espaços Habitacionais Tipo I, Espaços Habitacionais Tipo II, Espaços Habitacionais Tipo III, Espaços Urbanos Baixa Densidade, Espaços de Atividades Económicas, Espaços de Uso Especial,"</formula1>
    </dataValidation>
  </dataValidations>
  <pageMargins left="0.7" right="0.7" top="0.75" bottom="0.75" header="0.3" footer="0.3"/>
  <pageSetup paperSize="9" scale="64" orientation="portrait" r:id="rId1"/>
  <rowBreaks count="1" manualBreakCount="1">
    <brk id="52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1</vt:i4>
      </vt:variant>
    </vt:vector>
  </HeadingPairs>
  <TitlesOfParts>
    <vt:vector size="3" baseType="lpstr">
      <vt:lpstr>Mar</vt:lpstr>
      <vt:lpstr>Folha1</vt:lpstr>
      <vt:lpstr>Mar!Área_de_Impressão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 GIRAO</dc:creator>
  <cp:lastModifiedBy>RUI GIRAO</cp:lastModifiedBy>
  <cp:lastPrinted>2024-05-17T15:11:25Z</cp:lastPrinted>
  <dcterms:created xsi:type="dcterms:W3CDTF">2024-01-03T11:08:31Z</dcterms:created>
  <dcterms:modified xsi:type="dcterms:W3CDTF">2024-07-18T09:09:43Z</dcterms:modified>
</cp:coreProperties>
</file>