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harts/chart791.xml" ContentType="application/vnd.openxmlformats-officedocument.drawingml.chart+xml"/>
  <Override PartName="/xl/charts/chart792.xml" ContentType="application/vnd.openxmlformats-officedocument.drawingml.chart+xml"/>
  <Override PartName="/xl/charts/chart793.xml" ContentType="application/vnd.openxmlformats-officedocument.drawingml.chart+xml"/>
  <Override PartName="/xl/charts/chart794.xml" ContentType="application/vnd.openxmlformats-officedocument.drawingml.chart+xml"/>
  <Override PartName="/xl/charts/chart795.xml" ContentType="application/vnd.openxmlformats-officedocument.drawingml.chart+xml"/>
  <Override PartName="/xl/charts/chart796.xml" ContentType="application/vnd.openxmlformats-officedocument.drawingml.chart+xml"/>
  <Override PartName="/xl/charts/chart797.xml" ContentType="application/vnd.openxmlformats-officedocument.drawingml.chart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charts/chart800.xml" ContentType="application/vnd.openxmlformats-officedocument.drawingml.chart+xml"/>
  <Override PartName="/xl/charts/chart801.xml" ContentType="application/vnd.openxmlformats-officedocument.drawingml.chart+xml"/>
  <Override PartName="/xl/charts/chart802.xml" ContentType="application/vnd.openxmlformats-officedocument.drawingml.chart+xml"/>
  <Override PartName="/xl/charts/chart803.xml" ContentType="application/vnd.openxmlformats-officedocument.drawingml.chart+xml"/>
  <Override PartName="/xl/charts/chart804.xml" ContentType="application/vnd.openxmlformats-officedocument.drawingml.chart+xml"/>
  <Override PartName="/xl/charts/chart805.xml" ContentType="application/vnd.openxmlformats-officedocument.drawingml.chart+xml"/>
  <Override PartName="/xl/charts/chart806.xml" ContentType="application/vnd.openxmlformats-officedocument.drawingml.chart+xml"/>
  <Override PartName="/xl/charts/chart807.xml" ContentType="application/vnd.openxmlformats-officedocument.drawingml.chart+xml"/>
  <Override PartName="/xl/charts/chart808.xml" ContentType="application/vnd.openxmlformats-officedocument.drawingml.chart+xml"/>
  <Override PartName="/xl/charts/chart809.xml" ContentType="application/vnd.openxmlformats-officedocument.drawingml.chart+xml"/>
  <Override PartName="/xl/charts/chart810.xml" ContentType="application/vnd.openxmlformats-officedocument.drawingml.chart+xml"/>
  <Override PartName="/xl/charts/chart811.xml" ContentType="application/vnd.openxmlformats-officedocument.drawingml.chart+xml"/>
  <Override PartName="/xl/charts/chart812.xml" ContentType="application/vnd.openxmlformats-officedocument.drawingml.chart+xml"/>
  <Override PartName="/xl/charts/chart813.xml" ContentType="application/vnd.openxmlformats-officedocument.drawingml.chart+xml"/>
  <Override PartName="/xl/charts/chart814.xml" ContentType="application/vnd.openxmlformats-officedocument.drawingml.chart+xml"/>
  <Override PartName="/xl/charts/chart815.xml" ContentType="application/vnd.openxmlformats-officedocument.drawingml.chart+xml"/>
  <Override PartName="/xl/charts/chart816.xml" ContentType="application/vnd.openxmlformats-officedocument.drawingml.chart+xml"/>
  <Override PartName="/xl/charts/chart817.xml" ContentType="application/vnd.openxmlformats-officedocument.drawingml.chart+xml"/>
  <Override PartName="/xl/charts/chart818.xml" ContentType="application/vnd.openxmlformats-officedocument.drawingml.chart+xml"/>
  <Override PartName="/xl/charts/chart819.xml" ContentType="application/vnd.openxmlformats-officedocument.drawingml.chart+xml"/>
  <Override PartName="/xl/charts/chart820.xml" ContentType="application/vnd.openxmlformats-officedocument.drawingml.chart+xml"/>
  <Override PartName="/xl/charts/chart821.xml" ContentType="application/vnd.openxmlformats-officedocument.drawingml.chart+xml"/>
  <Override PartName="/xl/charts/chart822.xml" ContentType="application/vnd.openxmlformats-officedocument.drawingml.chart+xml"/>
  <Override PartName="/xl/charts/chart823.xml" ContentType="application/vnd.openxmlformats-officedocument.drawingml.chart+xml"/>
  <Override PartName="/xl/charts/chart824.xml" ContentType="application/vnd.openxmlformats-officedocument.drawingml.chart+xml"/>
  <Override PartName="/xl/charts/chart825.xml" ContentType="application/vnd.openxmlformats-officedocument.drawingml.chart+xml"/>
  <Override PartName="/xl/charts/chart826.xml" ContentType="application/vnd.openxmlformats-officedocument.drawingml.chart+xml"/>
  <Override PartName="/xl/charts/chart827.xml" ContentType="application/vnd.openxmlformats-officedocument.drawingml.chart+xml"/>
  <Override PartName="/xl/charts/chart828.xml" ContentType="application/vnd.openxmlformats-officedocument.drawingml.chart+xml"/>
  <Override PartName="/xl/charts/chart829.xml" ContentType="application/vnd.openxmlformats-officedocument.drawingml.chart+xml"/>
  <Override PartName="/xl/charts/chart830.xml" ContentType="application/vnd.openxmlformats-officedocument.drawingml.chart+xml"/>
  <Override PartName="/xl/charts/chart831.xml" ContentType="application/vnd.openxmlformats-officedocument.drawingml.chart+xml"/>
  <Override PartName="/xl/charts/chart832.xml" ContentType="application/vnd.openxmlformats-officedocument.drawingml.chart+xml"/>
  <Override PartName="/xl/charts/chart833.xml" ContentType="application/vnd.openxmlformats-officedocument.drawingml.chart+xml"/>
  <Override PartName="/xl/charts/chart834.xml" ContentType="application/vnd.openxmlformats-officedocument.drawingml.chart+xml"/>
  <Override PartName="/xl/charts/chart835.xml" ContentType="application/vnd.openxmlformats-officedocument.drawingml.chart+xml"/>
  <Override PartName="/xl/charts/chart836.xml" ContentType="application/vnd.openxmlformats-officedocument.drawingml.chart+xml"/>
  <Override PartName="/xl/charts/chart837.xml" ContentType="application/vnd.openxmlformats-officedocument.drawingml.chart+xml"/>
  <Override PartName="/xl/charts/chart838.xml" ContentType="application/vnd.openxmlformats-officedocument.drawingml.chart+xml"/>
  <Override PartName="/xl/charts/chart839.xml" ContentType="application/vnd.openxmlformats-officedocument.drawingml.chart+xml"/>
  <Override PartName="/xl/charts/chart840.xml" ContentType="application/vnd.openxmlformats-officedocument.drawingml.chart+xml"/>
  <Override PartName="/xl/charts/chart841.xml" ContentType="application/vnd.openxmlformats-officedocument.drawingml.chart+xml"/>
  <Override PartName="/xl/charts/chart842.xml" ContentType="application/vnd.openxmlformats-officedocument.drawingml.chart+xml"/>
  <Override PartName="/xl/charts/chart843.xml" ContentType="application/vnd.openxmlformats-officedocument.drawingml.chart+xml"/>
  <Override PartName="/xl/charts/chart844.xml" ContentType="application/vnd.openxmlformats-officedocument.drawingml.chart+xml"/>
  <Override PartName="/xl/charts/chart845.xml" ContentType="application/vnd.openxmlformats-officedocument.drawingml.chart+xml"/>
  <Override PartName="/xl/charts/chart846.xml" ContentType="application/vnd.openxmlformats-officedocument.drawingml.chart+xml"/>
  <Override PartName="/xl/charts/chart847.xml" ContentType="application/vnd.openxmlformats-officedocument.drawingml.chart+xml"/>
  <Override PartName="/xl/charts/chart848.xml" ContentType="application/vnd.openxmlformats-officedocument.drawingml.chart+xml"/>
  <Override PartName="/xl/charts/chart849.xml" ContentType="application/vnd.openxmlformats-officedocument.drawingml.chart+xml"/>
  <Override PartName="/xl/charts/chart850.xml" ContentType="application/vnd.openxmlformats-officedocument.drawingml.chart+xml"/>
  <Override PartName="/xl/charts/chart851.xml" ContentType="application/vnd.openxmlformats-officedocument.drawingml.chart+xml"/>
  <Override PartName="/xl/charts/chart852.xml" ContentType="application/vnd.openxmlformats-officedocument.drawingml.chart+xml"/>
  <Override PartName="/xl/charts/chart853.xml" ContentType="application/vnd.openxmlformats-officedocument.drawingml.chart+xml"/>
  <Override PartName="/xl/charts/chart854.xml" ContentType="application/vnd.openxmlformats-officedocument.drawingml.chart+xml"/>
  <Override PartName="/xl/charts/chart855.xml" ContentType="application/vnd.openxmlformats-officedocument.drawingml.chart+xml"/>
  <Override PartName="/xl/charts/chart856.xml" ContentType="application/vnd.openxmlformats-officedocument.drawingml.chart+xml"/>
  <Override PartName="/xl/charts/chart857.xml" ContentType="application/vnd.openxmlformats-officedocument.drawingml.chart+xml"/>
  <Override PartName="/xl/charts/chart858.xml" ContentType="application/vnd.openxmlformats-officedocument.drawingml.chart+xml"/>
  <Override PartName="/xl/charts/chart859.xml" ContentType="application/vnd.openxmlformats-officedocument.drawingml.chart+xml"/>
  <Override PartName="/xl/charts/chart860.xml" ContentType="application/vnd.openxmlformats-officedocument.drawingml.chart+xml"/>
  <Override PartName="/xl/charts/chart861.xml" ContentType="application/vnd.openxmlformats-officedocument.drawingml.chart+xml"/>
  <Override PartName="/xl/charts/chart862.xml" ContentType="application/vnd.openxmlformats-officedocument.drawingml.chart+xml"/>
  <Override PartName="/xl/charts/chart863.xml" ContentType="application/vnd.openxmlformats-officedocument.drawingml.chart+xml"/>
  <Override PartName="/xl/charts/chart864.xml" ContentType="application/vnd.openxmlformats-officedocument.drawingml.chart+xml"/>
  <Override PartName="/xl/charts/chart865.xml" ContentType="application/vnd.openxmlformats-officedocument.drawingml.chart+xml"/>
  <Override PartName="/xl/charts/chart866.xml" ContentType="application/vnd.openxmlformats-officedocument.drawingml.chart+xml"/>
  <Override PartName="/xl/charts/chart867.xml" ContentType="application/vnd.openxmlformats-officedocument.drawingml.chart+xml"/>
  <Override PartName="/xl/charts/chart868.xml" ContentType="application/vnd.openxmlformats-officedocument.drawingml.chart+xml"/>
  <Override PartName="/xl/charts/chart869.xml" ContentType="application/vnd.openxmlformats-officedocument.drawingml.chart+xml"/>
  <Override PartName="/xl/charts/chart870.xml" ContentType="application/vnd.openxmlformats-officedocument.drawingml.chart+xml"/>
  <Override PartName="/xl/charts/chart871.xml" ContentType="application/vnd.openxmlformats-officedocument.drawingml.chart+xml"/>
  <Override PartName="/xl/charts/chart872.xml" ContentType="application/vnd.openxmlformats-officedocument.drawingml.chart+xml"/>
  <Override PartName="/xl/charts/chart873.xml" ContentType="application/vnd.openxmlformats-officedocument.drawingml.chart+xml"/>
  <Override PartName="/xl/charts/chart874.xml" ContentType="application/vnd.openxmlformats-officedocument.drawingml.chart+xml"/>
  <Override PartName="/xl/charts/chart875.xml" ContentType="application/vnd.openxmlformats-officedocument.drawingml.chart+xml"/>
  <Override PartName="/xl/charts/chart876.xml" ContentType="application/vnd.openxmlformats-officedocument.drawingml.chart+xml"/>
  <Override PartName="/xl/charts/chart877.xml" ContentType="application/vnd.openxmlformats-officedocument.drawingml.chart+xml"/>
  <Override PartName="/xl/charts/chart878.xml" ContentType="application/vnd.openxmlformats-officedocument.drawingml.chart+xml"/>
  <Override PartName="/xl/charts/chart879.xml" ContentType="application/vnd.openxmlformats-officedocument.drawingml.chart+xml"/>
  <Override PartName="/xl/charts/chart880.xml" ContentType="application/vnd.openxmlformats-officedocument.drawingml.chart+xml"/>
  <Override PartName="/xl/charts/chart881.xml" ContentType="application/vnd.openxmlformats-officedocument.drawingml.chart+xml"/>
  <Override PartName="/xl/charts/chart882.xml" ContentType="application/vnd.openxmlformats-officedocument.drawingml.chart+xml"/>
  <Override PartName="/xl/charts/chart883.xml" ContentType="application/vnd.openxmlformats-officedocument.drawingml.chart+xml"/>
  <Override PartName="/xl/charts/chart884.xml" ContentType="application/vnd.openxmlformats-officedocument.drawingml.chart+xml"/>
  <Override PartName="/xl/charts/chart885.xml" ContentType="application/vnd.openxmlformats-officedocument.drawingml.chart+xml"/>
  <Override PartName="/xl/charts/chart886.xml" ContentType="application/vnd.openxmlformats-officedocument.drawingml.chart+xml"/>
  <Override PartName="/xl/charts/chart887.xml" ContentType="application/vnd.openxmlformats-officedocument.drawingml.chart+xml"/>
  <Override PartName="/xl/charts/chart888.xml" ContentType="application/vnd.openxmlformats-officedocument.drawingml.chart+xml"/>
  <Override PartName="/xl/charts/chart889.xml" ContentType="application/vnd.openxmlformats-officedocument.drawingml.chart+xml"/>
  <Override PartName="/xl/charts/chart890.xml" ContentType="application/vnd.openxmlformats-officedocument.drawingml.chart+xml"/>
  <Override PartName="/xl/charts/chart891.xml" ContentType="application/vnd.openxmlformats-officedocument.drawingml.chart+xml"/>
  <Override PartName="/xl/charts/chart892.xml" ContentType="application/vnd.openxmlformats-officedocument.drawingml.chart+xml"/>
  <Override PartName="/xl/charts/chart893.xml" ContentType="application/vnd.openxmlformats-officedocument.drawingml.chart+xml"/>
  <Override PartName="/xl/charts/chart894.xml" ContentType="application/vnd.openxmlformats-officedocument.drawingml.chart+xml"/>
  <Override PartName="/xl/charts/chart895.xml" ContentType="application/vnd.openxmlformats-officedocument.drawingml.chart+xml"/>
  <Override PartName="/xl/charts/chart896.xml" ContentType="application/vnd.openxmlformats-officedocument.drawingml.chart+xml"/>
  <Override PartName="/xl/charts/chart897.xml" ContentType="application/vnd.openxmlformats-officedocument.drawingml.chart+xml"/>
  <Override PartName="/xl/charts/chart898.xml" ContentType="application/vnd.openxmlformats-officedocument.drawingml.chart+xml"/>
  <Override PartName="/xl/charts/chart899.xml" ContentType="application/vnd.openxmlformats-officedocument.drawingml.chart+xml"/>
  <Override PartName="/xl/charts/chart900.xml" ContentType="application/vnd.openxmlformats-officedocument.drawingml.chart+xml"/>
  <Override PartName="/xl/charts/chart901.xml" ContentType="application/vnd.openxmlformats-officedocument.drawingml.chart+xml"/>
  <Override PartName="/xl/charts/chart902.xml" ContentType="application/vnd.openxmlformats-officedocument.drawingml.chart+xml"/>
  <Override PartName="/xl/charts/chart903.xml" ContentType="application/vnd.openxmlformats-officedocument.drawingml.chart+xml"/>
  <Override PartName="/xl/charts/chart904.xml" ContentType="application/vnd.openxmlformats-officedocument.drawingml.chart+xml"/>
  <Override PartName="/xl/charts/chart905.xml" ContentType="application/vnd.openxmlformats-officedocument.drawingml.chart+xml"/>
  <Override PartName="/xl/charts/chart906.xml" ContentType="application/vnd.openxmlformats-officedocument.drawingml.chart+xml"/>
  <Override PartName="/xl/charts/chart907.xml" ContentType="application/vnd.openxmlformats-officedocument.drawingml.chart+xml"/>
  <Override PartName="/xl/charts/chart908.xml" ContentType="application/vnd.openxmlformats-officedocument.drawingml.chart+xml"/>
  <Override PartName="/xl/charts/chart909.xml" ContentType="application/vnd.openxmlformats-officedocument.drawingml.chart+xml"/>
  <Override PartName="/xl/charts/chart910.xml" ContentType="application/vnd.openxmlformats-officedocument.drawingml.chart+xml"/>
  <Override PartName="/xl/charts/chart911.xml" ContentType="application/vnd.openxmlformats-officedocument.drawingml.chart+xml"/>
  <Override PartName="/xl/charts/chart912.xml" ContentType="application/vnd.openxmlformats-officedocument.drawingml.chart+xml"/>
  <Override PartName="/xl/charts/chart913.xml" ContentType="application/vnd.openxmlformats-officedocument.drawingml.chart+xml"/>
  <Override PartName="/xl/charts/chart914.xml" ContentType="application/vnd.openxmlformats-officedocument.drawingml.chart+xml"/>
  <Override PartName="/xl/charts/chart915.xml" ContentType="application/vnd.openxmlformats-officedocument.drawingml.chart+xml"/>
  <Override PartName="/xl/charts/chart916.xml" ContentType="application/vnd.openxmlformats-officedocument.drawingml.chart+xml"/>
  <Override PartName="/xl/charts/chart917.xml" ContentType="application/vnd.openxmlformats-officedocument.drawingml.chart+xml"/>
  <Override PartName="/xl/charts/chart918.xml" ContentType="application/vnd.openxmlformats-officedocument.drawingml.chart+xml"/>
  <Override PartName="/xl/charts/chart919.xml" ContentType="application/vnd.openxmlformats-officedocument.drawingml.chart+xml"/>
  <Override PartName="/xl/charts/chart920.xml" ContentType="application/vnd.openxmlformats-officedocument.drawingml.chart+xml"/>
  <Override PartName="/xl/charts/chart921.xml" ContentType="application/vnd.openxmlformats-officedocument.drawingml.chart+xml"/>
  <Override PartName="/xl/charts/chart922.xml" ContentType="application/vnd.openxmlformats-officedocument.drawingml.chart+xml"/>
  <Override PartName="/xl/charts/chart923.xml" ContentType="application/vnd.openxmlformats-officedocument.drawingml.chart+xml"/>
  <Override PartName="/xl/charts/chart924.xml" ContentType="application/vnd.openxmlformats-officedocument.drawingml.chart+xml"/>
  <Override PartName="/xl/charts/chart925.xml" ContentType="application/vnd.openxmlformats-officedocument.drawingml.chart+xml"/>
  <Override PartName="/xl/charts/chart926.xml" ContentType="application/vnd.openxmlformats-officedocument.drawingml.chart+xml"/>
  <Override PartName="/xl/charts/chart927.xml" ContentType="application/vnd.openxmlformats-officedocument.drawingml.chart+xml"/>
  <Override PartName="/xl/charts/chart928.xml" ContentType="application/vnd.openxmlformats-officedocument.drawingml.chart+xml"/>
  <Override PartName="/xl/charts/chart929.xml" ContentType="application/vnd.openxmlformats-officedocument.drawingml.chart+xml"/>
  <Override PartName="/xl/charts/chart930.xml" ContentType="application/vnd.openxmlformats-officedocument.drawingml.chart+xml"/>
  <Override PartName="/xl/charts/chart931.xml" ContentType="application/vnd.openxmlformats-officedocument.drawingml.chart+xml"/>
  <Override PartName="/xl/charts/chart932.xml" ContentType="application/vnd.openxmlformats-officedocument.drawingml.chart+xml"/>
  <Override PartName="/xl/charts/chart933.xml" ContentType="application/vnd.openxmlformats-officedocument.drawingml.chart+xml"/>
  <Override PartName="/xl/charts/chart934.xml" ContentType="application/vnd.openxmlformats-officedocument.drawingml.chart+xml"/>
  <Override PartName="/xl/charts/chart935.xml" ContentType="application/vnd.openxmlformats-officedocument.drawingml.chart+xml"/>
  <Override PartName="/xl/charts/chart936.xml" ContentType="application/vnd.openxmlformats-officedocument.drawingml.chart+xml"/>
  <Override PartName="/xl/charts/chart937.xml" ContentType="application/vnd.openxmlformats-officedocument.drawingml.chart+xml"/>
  <Override PartName="/xl/charts/chart938.xml" ContentType="application/vnd.openxmlformats-officedocument.drawingml.chart+xml"/>
  <Override PartName="/xl/charts/chart939.xml" ContentType="application/vnd.openxmlformats-officedocument.drawingml.chart+xml"/>
  <Override PartName="/xl/charts/chart940.xml" ContentType="application/vnd.openxmlformats-officedocument.drawingml.chart+xml"/>
  <Override PartName="/xl/charts/chart941.xml" ContentType="application/vnd.openxmlformats-officedocument.drawingml.chart+xml"/>
  <Override PartName="/xl/charts/chart942.xml" ContentType="application/vnd.openxmlformats-officedocument.drawingml.chart+xml"/>
  <Override PartName="/xl/charts/chart943.xml" ContentType="application/vnd.openxmlformats-officedocument.drawingml.chart+xml"/>
  <Override PartName="/xl/charts/chart944.xml" ContentType="application/vnd.openxmlformats-officedocument.drawingml.chart+xml"/>
  <Override PartName="/xl/charts/chart945.xml" ContentType="application/vnd.openxmlformats-officedocument.drawingml.chart+xml"/>
  <Override PartName="/xl/charts/chart946.xml" ContentType="application/vnd.openxmlformats-officedocument.drawingml.chart+xml"/>
  <Override PartName="/xl/charts/chart947.xml" ContentType="application/vnd.openxmlformats-officedocument.drawingml.chart+xml"/>
  <Override PartName="/xl/charts/chart948.xml" ContentType="application/vnd.openxmlformats-officedocument.drawingml.chart+xml"/>
  <Override PartName="/xl/charts/chart949.xml" ContentType="application/vnd.openxmlformats-officedocument.drawingml.chart+xml"/>
  <Override PartName="/xl/charts/chart950.xml" ContentType="application/vnd.openxmlformats-officedocument.drawingml.chart+xml"/>
  <Override PartName="/xl/charts/chart951.xml" ContentType="application/vnd.openxmlformats-officedocument.drawingml.chart+xml"/>
  <Override PartName="/xl/charts/chart952.xml" ContentType="application/vnd.openxmlformats-officedocument.drawingml.chart+xml"/>
  <Override PartName="/xl/charts/chart953.xml" ContentType="application/vnd.openxmlformats-officedocument.drawingml.chart+xml"/>
  <Override PartName="/xl/charts/chart954.xml" ContentType="application/vnd.openxmlformats-officedocument.drawingml.chart+xml"/>
  <Override PartName="/xl/charts/chart955.xml" ContentType="application/vnd.openxmlformats-officedocument.drawingml.chart+xml"/>
  <Override PartName="/xl/charts/chart956.xml" ContentType="application/vnd.openxmlformats-officedocument.drawingml.chart+xml"/>
  <Override PartName="/xl/charts/chart957.xml" ContentType="application/vnd.openxmlformats-officedocument.drawingml.chart+xml"/>
  <Override PartName="/xl/charts/chart958.xml" ContentType="application/vnd.openxmlformats-officedocument.drawingml.chart+xml"/>
  <Override PartName="/xl/charts/chart959.xml" ContentType="application/vnd.openxmlformats-officedocument.drawingml.chart+xml"/>
  <Override PartName="/xl/charts/chart960.xml" ContentType="application/vnd.openxmlformats-officedocument.drawingml.chart+xml"/>
  <Override PartName="/xl/charts/chart961.xml" ContentType="application/vnd.openxmlformats-officedocument.drawingml.chart+xml"/>
  <Override PartName="/xl/charts/chart962.xml" ContentType="application/vnd.openxmlformats-officedocument.drawingml.chart+xml"/>
  <Override PartName="/xl/charts/chart963.xml" ContentType="application/vnd.openxmlformats-officedocument.drawingml.chart+xml"/>
  <Override PartName="/xl/charts/chart964.xml" ContentType="application/vnd.openxmlformats-officedocument.drawingml.chart+xml"/>
  <Override PartName="/xl/charts/chart965.xml" ContentType="application/vnd.openxmlformats-officedocument.drawingml.chart+xml"/>
  <Override PartName="/xl/charts/chart966.xml" ContentType="application/vnd.openxmlformats-officedocument.drawingml.chart+xml"/>
  <Override PartName="/xl/charts/chart967.xml" ContentType="application/vnd.openxmlformats-officedocument.drawingml.chart+xml"/>
  <Override PartName="/xl/charts/chart968.xml" ContentType="application/vnd.openxmlformats-officedocument.drawingml.chart+xml"/>
  <Override PartName="/xl/charts/chart969.xml" ContentType="application/vnd.openxmlformats-officedocument.drawingml.chart+xml"/>
  <Override PartName="/xl/charts/chart970.xml" ContentType="application/vnd.openxmlformats-officedocument.drawingml.chart+xml"/>
  <Override PartName="/xl/charts/chart971.xml" ContentType="application/vnd.openxmlformats-officedocument.drawingml.chart+xml"/>
  <Override PartName="/xl/charts/chart972.xml" ContentType="application/vnd.openxmlformats-officedocument.drawingml.chart+xml"/>
  <Override PartName="/xl/charts/chart973.xml" ContentType="application/vnd.openxmlformats-officedocument.drawingml.chart+xml"/>
  <Override PartName="/xl/charts/chart974.xml" ContentType="application/vnd.openxmlformats-officedocument.drawingml.chart+xml"/>
  <Override PartName="/xl/charts/chart975.xml" ContentType="application/vnd.openxmlformats-officedocument.drawingml.chart+xml"/>
  <Override PartName="/xl/charts/chart976.xml" ContentType="application/vnd.openxmlformats-officedocument.drawingml.chart+xml"/>
  <Override PartName="/xl/charts/chart977.xml" ContentType="application/vnd.openxmlformats-officedocument.drawingml.chart+xml"/>
  <Override PartName="/xl/charts/chart978.xml" ContentType="application/vnd.openxmlformats-officedocument.drawingml.chart+xml"/>
  <Override PartName="/xl/charts/chart979.xml" ContentType="application/vnd.openxmlformats-officedocument.drawingml.chart+xml"/>
  <Override PartName="/xl/charts/chart980.xml" ContentType="application/vnd.openxmlformats-officedocument.drawingml.chart+xml"/>
  <Override PartName="/xl/charts/chart981.xml" ContentType="application/vnd.openxmlformats-officedocument.drawingml.chart+xml"/>
  <Override PartName="/xl/charts/chart982.xml" ContentType="application/vnd.openxmlformats-officedocument.drawingml.chart+xml"/>
  <Override PartName="/xl/charts/chart983.xml" ContentType="application/vnd.openxmlformats-officedocument.drawingml.chart+xml"/>
  <Override PartName="/xl/charts/chart984.xml" ContentType="application/vnd.openxmlformats-officedocument.drawingml.chart+xml"/>
  <Override PartName="/xl/charts/chart985.xml" ContentType="application/vnd.openxmlformats-officedocument.drawingml.chart+xml"/>
  <Override PartName="/xl/charts/chart986.xml" ContentType="application/vnd.openxmlformats-officedocument.drawingml.chart+xml"/>
  <Override PartName="/xl/charts/chart987.xml" ContentType="application/vnd.openxmlformats-officedocument.drawingml.chart+xml"/>
  <Override PartName="/xl/charts/chart988.xml" ContentType="application/vnd.openxmlformats-officedocument.drawingml.chart+xml"/>
  <Override PartName="/xl/charts/chart989.xml" ContentType="application/vnd.openxmlformats-officedocument.drawingml.chart+xml"/>
  <Override PartName="/xl/charts/chart990.xml" ContentType="application/vnd.openxmlformats-officedocument.drawingml.chart+xml"/>
  <Override PartName="/xl/charts/chart991.xml" ContentType="application/vnd.openxmlformats-officedocument.drawingml.chart+xml"/>
  <Override PartName="/xl/charts/chart992.xml" ContentType="application/vnd.openxmlformats-officedocument.drawingml.chart+xml"/>
  <Override PartName="/xl/charts/chart993.xml" ContentType="application/vnd.openxmlformats-officedocument.drawingml.chart+xml"/>
  <Override PartName="/xl/charts/chart994.xml" ContentType="application/vnd.openxmlformats-officedocument.drawingml.chart+xml"/>
  <Override PartName="/xl/charts/chart995.xml" ContentType="application/vnd.openxmlformats-officedocument.drawingml.chart+xml"/>
  <Override PartName="/xl/charts/chart996.xml" ContentType="application/vnd.openxmlformats-officedocument.drawingml.chart+xml"/>
  <Override PartName="/xl/charts/chart997.xml" ContentType="application/vnd.openxmlformats-officedocument.drawingml.chart+xml"/>
  <Override PartName="/xl/charts/chart998.xml" ContentType="application/vnd.openxmlformats-officedocument.drawingml.chart+xml"/>
  <Override PartName="/xl/charts/chart999.xml" ContentType="application/vnd.openxmlformats-officedocument.drawingml.chart+xml"/>
  <Override PartName="/xl/charts/chart1000.xml" ContentType="application/vnd.openxmlformats-officedocument.drawingml.chart+xml"/>
  <Override PartName="/xl/charts/chart1001.xml" ContentType="application/vnd.openxmlformats-officedocument.drawingml.chart+xml"/>
  <Override PartName="/xl/charts/chart1002.xml" ContentType="application/vnd.openxmlformats-officedocument.drawingml.chart+xml"/>
  <Override PartName="/xl/charts/chart1003.xml" ContentType="application/vnd.openxmlformats-officedocument.drawingml.chart+xml"/>
  <Override PartName="/xl/charts/chart1004.xml" ContentType="application/vnd.openxmlformats-officedocument.drawingml.chart+xml"/>
  <Override PartName="/xl/charts/chart1005.xml" ContentType="application/vnd.openxmlformats-officedocument.drawingml.chart+xml"/>
  <Override PartName="/xl/charts/chart1006.xml" ContentType="application/vnd.openxmlformats-officedocument.drawingml.chart+xml"/>
  <Override PartName="/xl/charts/chart1007.xml" ContentType="application/vnd.openxmlformats-officedocument.drawingml.chart+xml"/>
  <Override PartName="/xl/charts/chart1008.xml" ContentType="application/vnd.openxmlformats-officedocument.drawingml.chart+xml"/>
  <Override PartName="/xl/charts/chart1009.xml" ContentType="application/vnd.openxmlformats-officedocument.drawingml.chart+xml"/>
  <Override PartName="/xl/charts/chart1010.xml" ContentType="application/vnd.openxmlformats-officedocument.drawingml.chart+xml"/>
  <Override PartName="/xl/charts/chart1011.xml" ContentType="application/vnd.openxmlformats-officedocument.drawingml.chart+xml"/>
  <Override PartName="/xl/charts/chart1012.xml" ContentType="application/vnd.openxmlformats-officedocument.drawingml.chart+xml"/>
  <Override PartName="/xl/charts/chart1013.xml" ContentType="application/vnd.openxmlformats-officedocument.drawingml.chart+xml"/>
  <Override PartName="/xl/charts/chart1014.xml" ContentType="application/vnd.openxmlformats-officedocument.drawingml.chart+xml"/>
  <Override PartName="/xl/charts/chart1015.xml" ContentType="application/vnd.openxmlformats-officedocument.drawingml.chart+xml"/>
  <Override PartName="/xl/charts/chart1016.xml" ContentType="application/vnd.openxmlformats-officedocument.drawingml.chart+xml"/>
  <Override PartName="/xl/charts/chart1017.xml" ContentType="application/vnd.openxmlformats-officedocument.drawingml.chart+xml"/>
  <Override PartName="/xl/charts/chart1018.xml" ContentType="application/vnd.openxmlformats-officedocument.drawingml.chart+xml"/>
  <Override PartName="/xl/charts/chart1019.xml" ContentType="application/vnd.openxmlformats-officedocument.drawingml.chart+xml"/>
  <Override PartName="/xl/charts/chart1020.xml" ContentType="application/vnd.openxmlformats-officedocument.drawingml.chart+xml"/>
  <Override PartName="/xl/charts/chart1021.xml" ContentType="application/vnd.openxmlformats-officedocument.drawingml.chart+xml"/>
  <Override PartName="/xl/charts/chart1022.xml" ContentType="application/vnd.openxmlformats-officedocument.drawingml.chart+xml"/>
  <Override PartName="/xl/charts/chart1023.xml" ContentType="application/vnd.openxmlformats-officedocument.drawingml.chart+xml"/>
  <Override PartName="/xl/charts/chart1024.xml" ContentType="application/vnd.openxmlformats-officedocument.drawingml.chart+xml"/>
  <Override PartName="/xl/charts/chart1025.xml" ContentType="application/vnd.openxmlformats-officedocument.drawingml.chart+xml"/>
  <Override PartName="/xl/charts/chart1026.xml" ContentType="application/vnd.openxmlformats-officedocument.drawingml.chart+xml"/>
  <Override PartName="/xl/charts/chart1027.xml" ContentType="application/vnd.openxmlformats-officedocument.drawingml.chart+xml"/>
  <Override PartName="/xl/charts/chart10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ui.girao\Documents\Cálculos de taxas e Q Sinotico\Encargos Urbanisticos\"/>
    </mc:Choice>
  </mc:AlternateContent>
  <workbookProtection workbookAlgorithmName="SHA-512" workbookHashValue="hMK2kSKTWDmE1PnF5QuASr40jaFvJWh10NJqgFXr1dET90sIS3pwHKZCxJrADGoSViPON47G/iokQ2PhOSqjrA==" workbookSaltValue="bBvtQTqXJyXAVAB8FGdb3A==" workbookSpinCount="100000" lockStructure="1"/>
  <bookViews>
    <workbookView xWindow="0" yWindow="0" windowWidth="25110" windowHeight="12030"/>
  </bookViews>
  <sheets>
    <sheet name="Mar" sheetId="5" r:id="rId1"/>
    <sheet name="Folha1" sheetId="6" r:id="rId2"/>
  </sheets>
  <definedNames>
    <definedName name="_xlnm.Print_Area" localSheetId="0">Mar!$A$1:$T$144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0" i="5" l="1"/>
  <c r="Q14" i="5"/>
  <c r="J14" i="5"/>
  <c r="B43" i="5" l="1"/>
  <c r="P44" i="5" l="1"/>
  <c r="F56" i="5" l="1"/>
  <c r="I89" i="5" l="1"/>
  <c r="I88" i="5"/>
  <c r="F88" i="5"/>
  <c r="F65" i="5"/>
  <c r="F87" i="5"/>
  <c r="F86" i="5"/>
  <c r="F85" i="5"/>
  <c r="F83" i="5"/>
  <c r="I67" i="5"/>
  <c r="I66" i="5"/>
  <c r="I65" i="5"/>
  <c r="I64" i="5"/>
  <c r="I63" i="5"/>
  <c r="I62" i="5"/>
  <c r="I61" i="5"/>
  <c r="F67" i="5"/>
  <c r="F66" i="5"/>
  <c r="F64" i="5"/>
  <c r="F63" i="5"/>
  <c r="F61" i="5"/>
  <c r="F84" i="5"/>
  <c r="F62" i="5"/>
  <c r="I87" i="5" l="1"/>
  <c r="R44" i="5"/>
  <c r="P88" i="5"/>
  <c r="B39" i="5"/>
  <c r="P83" i="5"/>
  <c r="B80" i="5" s="1"/>
  <c r="P65" i="5"/>
  <c r="P87" i="5" s="1"/>
  <c r="Q44" i="5" l="1"/>
  <c r="K91" i="5"/>
  <c r="M91" i="5"/>
  <c r="I83" i="5"/>
  <c r="I84" i="5"/>
  <c r="F89" i="5"/>
  <c r="O44" i="5" s="1"/>
  <c r="F80" i="5"/>
  <c r="I86" i="5"/>
  <c r="I85" i="5"/>
  <c r="D80" i="5"/>
  <c r="B98" i="5" s="1"/>
  <c r="K25" i="5"/>
  <c r="H25" i="5"/>
  <c r="K92" i="5" l="1"/>
  <c r="P91" i="5"/>
  <c r="P67" i="5"/>
  <c r="K69" i="5" s="1"/>
  <c r="M69" i="5" l="1"/>
  <c r="M92" i="5"/>
  <c r="K93" i="5"/>
  <c r="R45" i="5"/>
  <c r="N35" i="5"/>
  <c r="N25" i="5"/>
  <c r="N32" i="5"/>
  <c r="N31" i="5"/>
  <c r="N28" i="5"/>
  <c r="P69" i="5" l="1"/>
  <c r="Q25" i="5"/>
  <c r="Q32" i="5" l="1"/>
  <c r="Q28" i="5" l="1"/>
  <c r="L18" i="5"/>
  <c r="Q35" i="5" l="1"/>
  <c r="M93" i="5" l="1"/>
  <c r="P93" i="5" l="1"/>
  <c r="P92" i="5"/>
  <c r="Q31" i="5"/>
  <c r="P64" i="5" l="1"/>
  <c r="I95" i="5"/>
  <c r="I96" i="5" s="1"/>
  <c r="P96" i="5"/>
  <c r="J98" i="5" s="1"/>
  <c r="J11" i="5"/>
  <c r="H98" i="5" l="1"/>
  <c r="J10" i="5"/>
  <c r="P61" i="5" l="1"/>
  <c r="B56" i="5" s="1"/>
  <c r="D98" i="5" l="1"/>
  <c r="P98" i="5" s="1"/>
  <c r="H80" i="5"/>
  <c r="P80" i="5" s="1"/>
  <c r="D76" i="5"/>
  <c r="K70" i="5" l="1"/>
  <c r="M81" i="5"/>
  <c r="M70" i="5"/>
  <c r="K71" i="5" l="1"/>
  <c r="P99" i="5"/>
  <c r="N80" i="5"/>
  <c r="P70" i="5"/>
  <c r="M71" i="5"/>
  <c r="D56" i="5"/>
  <c r="B46" i="5" l="1"/>
  <c r="P71" i="5"/>
  <c r="B76" i="5"/>
  <c r="H56" i="5"/>
  <c r="P58" i="5" s="1"/>
  <c r="P57" i="5" l="1"/>
  <c r="P56" i="5"/>
  <c r="P74" i="5"/>
  <c r="I73" i="5"/>
  <c r="P59" i="5" l="1"/>
  <c r="O41" i="5"/>
  <c r="I74" i="5"/>
  <c r="H76" i="5" s="1"/>
  <c r="M57" i="5"/>
  <c r="M56" i="5"/>
  <c r="O40" i="5" s="1"/>
  <c r="J76" i="5" l="1"/>
  <c r="P76" i="5" s="1"/>
  <c r="P77" i="5" s="1"/>
  <c r="O77" i="5" l="1"/>
  <c r="O47" i="5" s="1"/>
  <c r="Q47" i="5" s="1"/>
  <c r="O48" i="5"/>
  <c r="O53" i="5" s="1"/>
</calcChain>
</file>

<file path=xl/sharedStrings.xml><?xml version="1.0" encoding="utf-8"?>
<sst xmlns="http://schemas.openxmlformats.org/spreadsheetml/2006/main" count="212" uniqueCount="98">
  <si>
    <t xml:space="preserve"> </t>
  </si>
  <si>
    <t>Anexos :</t>
  </si>
  <si>
    <t>Custo p/ m2 :</t>
  </si>
  <si>
    <t>T = k x C x Ab</t>
  </si>
  <si>
    <t>(Art.º 40º do RMROU)</t>
  </si>
  <si>
    <t>x</t>
  </si>
  <si>
    <t xml:space="preserve"> =</t>
  </si>
  <si>
    <t>V = k x C x (0,75 x Ap + 0,25 x Ac)</t>
  </si>
  <si>
    <t>Verdes</t>
  </si>
  <si>
    <t>Equipamentos</t>
  </si>
  <si>
    <t>Cedência a Dom. Público :</t>
  </si>
  <si>
    <t>m2</t>
  </si>
  <si>
    <t>Comércio ou serviços:</t>
  </si>
  <si>
    <t>m2/100</t>
  </si>
  <si>
    <t>Industria/Armazéns :</t>
  </si>
  <si>
    <t>Emp. Turístico :</t>
  </si>
  <si>
    <t>m2/120</t>
  </si>
  <si>
    <t>Agro pecuária :</t>
  </si>
  <si>
    <t>Bloco Habitacional/Moradia em lot :</t>
  </si>
  <si>
    <t>m2/fogo</t>
  </si>
  <si>
    <t>Moradia Unifamiliar :</t>
  </si>
  <si>
    <t>Eq Col</t>
  </si>
  <si>
    <t>Total</t>
  </si>
  <si>
    <t>Área de Cedência equivalente :</t>
  </si>
  <si>
    <t>Ac req =</t>
  </si>
  <si>
    <t xml:space="preserve">Área de cedência obrigatória: </t>
  </si>
  <si>
    <t>Ac ob =</t>
  </si>
  <si>
    <t xml:space="preserve">Área de cedência final (Diferença) : </t>
  </si>
  <si>
    <t>Ac =</t>
  </si>
  <si>
    <t>Se Ac req &gt; 0,  Ap tem equivalência :</t>
  </si>
  <si>
    <t>Ap =</t>
  </si>
  <si>
    <t>Área de cedência total a cobrar:</t>
  </si>
  <si>
    <t>Se Ac req = 0,  Ap = Diferencial :</t>
  </si>
  <si>
    <t xml:space="preserve">(  0,75 </t>
  </si>
  <si>
    <t xml:space="preserve"> x</t>
  </si>
  <si>
    <t xml:space="preserve"> + 0,25 x</t>
  </si>
  <si>
    <r>
      <t xml:space="preserve">) </t>
    </r>
    <r>
      <rPr>
        <sz val="7"/>
        <rFont val="Arial"/>
        <family val="2"/>
      </rPr>
      <t>(Art.º 45º  do RMROU)</t>
    </r>
  </si>
  <si>
    <t xml:space="preserve">Tc = </t>
  </si>
  <si>
    <t>Classe de espaço - Solo Rústico</t>
  </si>
  <si>
    <t>m²</t>
  </si>
  <si>
    <t>Indice Urbanistico</t>
  </si>
  <si>
    <t>Taxa de Compensação</t>
  </si>
  <si>
    <t>Taxa de Urbanização</t>
  </si>
  <si>
    <t>Tu=</t>
  </si>
  <si>
    <t>Áreas de Cedência</t>
  </si>
  <si>
    <t>Solo Urbano</t>
  </si>
  <si>
    <t>Solo Rústico</t>
  </si>
  <si>
    <t xml:space="preserve">Elemento instrutório constante do  Anexo I da Portaria 71-A/2024 de 27 de fevereiro </t>
  </si>
  <si>
    <t xml:space="preserve">A operação insere-se em: </t>
  </si>
  <si>
    <t>Solo Rústico?</t>
  </si>
  <si>
    <t>Solo Urbano?</t>
  </si>
  <si>
    <r>
      <t xml:space="preserve">1. Com base no artº 40º do Regulamento Municipal da Realização de Operações Urbanísticas, fica a operação urbanística sujeita à Taxa pela realização, reforço e manutenção de infra-estruturas urbanísticas - </t>
    </r>
    <r>
      <rPr>
        <b/>
        <sz val="11"/>
        <rFont val="Arial"/>
        <family val="2"/>
      </rPr>
      <t>Taxa de Urbanização</t>
    </r>
    <r>
      <rPr>
        <sz val="11"/>
        <rFont val="Arial"/>
        <family val="2"/>
      </rPr>
      <t>, com o seguinte valor:</t>
    </r>
  </si>
  <si>
    <t>Número de Fogos</t>
  </si>
  <si>
    <t xml:space="preserve">2. Para efeitos de cálculo da Taxa de Compensação, nos termos do Quadro 8 do Art.º 102º do Regulamento do PDM,  os Espaços Verdes e Equipamento de Utilização coletiva, com cedência obrigatória, correspopndem ás seguintes áreas: </t>
  </si>
  <si>
    <t>Classe de espaço - Solo Urbano</t>
  </si>
  <si>
    <t>un</t>
  </si>
  <si>
    <t>1. Sendo a área existente superior à àrea final,  a Taxa de Urbanização é nula.</t>
  </si>
  <si>
    <t>3. Nestes termos, as áreas de cedência obrigatórias são convertidas em numerário, com base no  artº 45.º do Regulamento do PDM, fica a operação urbanística sujeita ao pagamento da Taxa de Compensação, com o seguinte valor:</t>
  </si>
  <si>
    <t>3. Nestes termos, a dotação mínima de áreas de cedência obrigatória é atingida, sendo dado cumprimento ao disposto no n.º 5 do Artº 44º do Regulamento Municipal da Realização de Operações Urbanísticas. A Taxa de Compensação é nula</t>
  </si>
  <si>
    <t xml:space="preserve">3. Sendo a área existente superior à àrea final,  a Taxa de Compensação é nula.  </t>
  </si>
  <si>
    <t>,</t>
  </si>
  <si>
    <t>Taxa sobre área :</t>
  </si>
  <si>
    <t>=</t>
  </si>
  <si>
    <t>Taxa sobre prazo :</t>
  </si>
  <si>
    <t>Calendarização (meses):</t>
  </si>
  <si>
    <t>Muros de vedação :</t>
  </si>
  <si>
    <t>Confinantes c/ via pública (m) :</t>
  </si>
  <si>
    <t>Não confinantes com via pública (+ de 1,80m) :</t>
  </si>
  <si>
    <t>Piscina :</t>
  </si>
  <si>
    <r>
      <t>área de</t>
    </r>
    <r>
      <rPr>
        <sz val="10"/>
        <rFont val="Arial"/>
        <family val="2"/>
      </rPr>
      <t xml:space="preserve"> (m2)</t>
    </r>
    <r>
      <rPr>
        <sz val="11"/>
        <rFont val="Arial"/>
        <family val="2"/>
      </rPr>
      <t xml:space="preserve"> : </t>
    </r>
  </si>
  <si>
    <t>CALCULOS</t>
  </si>
  <si>
    <t xml:space="preserve">Operação urbanística localizada em Loteamento ? </t>
  </si>
  <si>
    <t>1. Sendo a pretensão a executar em Loteamento, a Taxa de Urbanização é nula.</t>
  </si>
  <si>
    <r>
      <t xml:space="preserve">Taxas de Urbanização e de Compensação </t>
    </r>
    <r>
      <rPr>
        <sz val="9"/>
        <color theme="1"/>
        <rFont val="Calibri"/>
        <family val="2"/>
        <scheme val="minor"/>
      </rPr>
      <t>Cálculo conforme Artºs  39º a 46º do Regulamento Municipal da Realização de Operações Urbanísticas</t>
    </r>
  </si>
  <si>
    <t xml:space="preserve">2. Sendo a pretensão a executar em Loteamento, os Espaços Verdes e Equipamento de Utilização coletiva não são contabilizados. </t>
  </si>
  <si>
    <r>
      <t xml:space="preserve">3. Considerando a existência de défice da dotação de áreas de cedência obrigatória, com base no  artº 45.º do Regulamento do PDM, fica a operação urbanística sujeita ao pagamento da </t>
    </r>
    <r>
      <rPr>
        <b/>
        <sz val="11"/>
        <rFont val="Arial"/>
        <family val="2"/>
      </rPr>
      <t xml:space="preserve">Taxa de Compensação, </t>
    </r>
    <r>
      <rPr>
        <sz val="11"/>
        <rFont val="Arial"/>
        <family val="2"/>
      </rPr>
      <t>com o seguinte valor:</t>
    </r>
  </si>
  <si>
    <t>Espaços Verdes</t>
  </si>
  <si>
    <t>Estimativa dos encargos urbanísticos</t>
  </si>
  <si>
    <r>
      <t>Área de cedência ao domínio público</t>
    </r>
    <r>
      <rPr>
        <sz val="9"/>
        <color theme="1"/>
        <rFont val="Calibri"/>
        <family val="2"/>
        <scheme val="minor"/>
      </rPr>
      <t xml:space="preserve"> (se aplicável)</t>
    </r>
  </si>
  <si>
    <t>3. Sendo a pretensão a executar em Loteamento, a Taxa de Compensação é nula.</t>
  </si>
  <si>
    <t>Titulo de autorização de construção</t>
  </si>
  <si>
    <t xml:space="preserve">Desconto de </t>
  </si>
  <si>
    <t>Tipo operação urbanística</t>
  </si>
  <si>
    <t>Total das Taxas Urbanísticas previstas</t>
  </si>
  <si>
    <t xml:space="preserve">Operação urbanística considerada de Impacte Semelhante a Loteamento?    </t>
  </si>
  <si>
    <t xml:space="preserve">NOTA: </t>
  </si>
  <si>
    <t xml:space="preserve">Conforme tipo de operação urbanistica, acresce o valor descrito na Tabela de taxas e outras receitas do municipio de Porto de Mós, art.º 7º </t>
  </si>
  <si>
    <r>
      <t xml:space="preserve">Área bruta de construção </t>
    </r>
    <r>
      <rPr>
        <sz val="10"/>
        <color theme="1"/>
        <rFont val="Calibri"/>
        <family val="2"/>
        <scheme val="minor"/>
      </rPr>
      <t xml:space="preserve"> (Construção nova, ampliação do existente ou legalização, exceto Piscinas)</t>
    </r>
  </si>
  <si>
    <t>Número de Fogos =</t>
  </si>
  <si>
    <t>Soma de controlo =</t>
  </si>
  <si>
    <t>1. Sendo que a pretensão a executar é um Loteamento, o cálculo da Taxa de Urbanização contempla a área máxima de construção prevista para os lotes</t>
  </si>
  <si>
    <t>Construção</t>
  </si>
  <si>
    <t>Loteamentos</t>
  </si>
  <si>
    <t xml:space="preserve">2. Sendo que a pretensão a executar é um Loteamento, são contabilizados os Espaços Verdes e Equipamento de Utilização coletiva. </t>
  </si>
  <si>
    <r>
      <t>Área de demolição</t>
    </r>
    <r>
      <rPr>
        <b/>
        <sz val="9"/>
        <color theme="1"/>
        <rFont val="Calibri"/>
        <family val="2"/>
        <scheme val="minor"/>
      </rPr>
      <t/>
    </r>
  </si>
  <si>
    <t>3. Sendo que a pretensão a executar é um Loteamento, o cálculo da Taxa de Compensação contempla a área máxima de construção prevista para os lotes</t>
  </si>
  <si>
    <t>3. Sendo que a pretensão a executar é um Loteamento, o cálculo da Taxa de Compensação contempla a área máxima de construção prevista para os lotes, com a dedução relativa à área de cedência ao domínio público</t>
  </si>
  <si>
    <t>V3.2/2025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</si>
</sst>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-2]\ #,##0.00"/>
    <numFmt numFmtId="165" formatCode="#,##0.00\ &quot;€&quot;"/>
  </numFmts>
  <fonts count="24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  <font>
      <b/>
      <i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7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u/>
      <sz val="9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9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000000"/>
      <name val="Calibri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8">
    <xf numFmtId="0" fontId="0" fillId="0" borderId="0" xfId="0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2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2" fillId="0" borderId="0" xfId="0" applyFont="1"/>
    <xf numFmtId="164" fontId="0" fillId="0" borderId="0" xfId="0" applyNumberFormat="1" applyBorder="1"/>
    <xf numFmtId="0" fontId="1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11" fontId="1" fillId="0" borderId="0" xfId="0" applyNumberFormat="1" applyFont="1" applyBorder="1"/>
    <xf numFmtId="0" fontId="6" fillId="0" borderId="0" xfId="0" applyFont="1"/>
    <xf numFmtId="0" fontId="6" fillId="0" borderId="0" xfId="0" applyFont="1" applyBorder="1"/>
    <xf numFmtId="0" fontId="6" fillId="0" borderId="0" xfId="0" applyFont="1" applyBorder="1" applyAlignment="1">
      <alignment horizontal="right"/>
    </xf>
    <xf numFmtId="2" fontId="1" fillId="0" borderId="4" xfId="0" applyNumberFormat="1" applyFont="1" applyBorder="1"/>
    <xf numFmtId="2" fontId="6" fillId="0" borderId="0" xfId="0" applyNumberFormat="1" applyFont="1" applyBorder="1"/>
    <xf numFmtId="0" fontId="2" fillId="0" borderId="0" xfId="0" applyFont="1" applyBorder="1"/>
    <xf numFmtId="11" fontId="0" fillId="0" borderId="0" xfId="0" applyNumberFormat="1"/>
    <xf numFmtId="2" fontId="1" fillId="0" borderId="4" xfId="0" applyNumberFormat="1" applyFont="1" applyBorder="1" applyAlignment="1">
      <alignment horizontal="center"/>
    </xf>
    <xf numFmtId="11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Border="1"/>
    <xf numFmtId="2" fontId="1" fillId="0" borderId="0" xfId="0" applyNumberFormat="1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0" fillId="0" borderId="0" xfId="0" applyBorder="1"/>
    <xf numFmtId="164" fontId="2" fillId="0" borderId="0" xfId="0" applyNumberFormat="1" applyFont="1" applyBorder="1" applyAlignment="1"/>
    <xf numFmtId="164" fontId="2" fillId="0" borderId="0" xfId="0" applyNumberFormat="1" applyFont="1" applyBorder="1" applyAlignment="1"/>
    <xf numFmtId="0" fontId="9" fillId="2" borderId="0" xfId="0" applyFont="1" applyFill="1" applyAlignment="1">
      <alignment horizontal="center" readingOrder="1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2" fontId="10" fillId="2" borderId="0" xfId="0" applyNumberFormat="1" applyFont="1" applyFill="1" applyProtection="1"/>
    <xf numFmtId="0" fontId="10" fillId="2" borderId="0" xfId="0" applyFont="1" applyFill="1" applyBorder="1" applyAlignment="1">
      <alignment horizontal="left" vertical="center"/>
    </xf>
    <xf numFmtId="4" fontId="11" fillId="2" borderId="0" xfId="0" applyNumberFormat="1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0" fillId="0" borderId="4" xfId="0" applyBorder="1"/>
    <xf numFmtId="0" fontId="0" fillId="0" borderId="4" xfId="0" applyBorder="1" applyAlignment="1">
      <alignment horizontal="right"/>
    </xf>
    <xf numFmtId="0" fontId="1" fillId="0" borderId="4" xfId="0" applyFont="1" applyBorder="1"/>
    <xf numFmtId="0" fontId="4" fillId="0" borderId="0" xfId="0" applyFont="1" applyBorder="1" applyAlignment="1">
      <alignment horizontal="left"/>
    </xf>
    <xf numFmtId="164" fontId="2" fillId="0" borderId="0" xfId="0" applyNumberFormat="1" applyFont="1" applyBorder="1" applyAlignment="1"/>
    <xf numFmtId="0" fontId="14" fillId="4" borderId="4" xfId="0" applyFont="1" applyFill="1" applyBorder="1" applyAlignment="1" applyProtection="1">
      <alignment horizontal="center" vertical="center"/>
      <protection locked="0"/>
    </xf>
    <xf numFmtId="164" fontId="2" fillId="0" borderId="0" xfId="0" applyNumberFormat="1" applyFont="1" applyBorder="1" applyAlignment="1"/>
    <xf numFmtId="0" fontId="0" fillId="0" borderId="0" xfId="0" applyBorder="1" applyAlignment="1">
      <alignment horizontal="center"/>
    </xf>
    <xf numFmtId="164" fontId="1" fillId="0" borderId="0" xfId="0" applyNumberFormat="1" applyFont="1" applyBorder="1" applyAlignment="1">
      <alignment horizontal="left"/>
    </xf>
    <xf numFmtId="164" fontId="4" fillId="0" borderId="7" xfId="0" applyNumberFormat="1" applyFont="1" applyBorder="1" applyAlignment="1">
      <alignment horizontal="center"/>
    </xf>
    <xf numFmtId="164" fontId="2" fillId="0" borderId="0" xfId="0" applyNumberFormat="1" applyFont="1" applyBorder="1" applyAlignment="1"/>
    <xf numFmtId="0" fontId="1" fillId="0" borderId="0" xfId="0" applyFont="1" applyBorder="1" applyAlignment="1"/>
    <xf numFmtId="0" fontId="1" fillId="0" borderId="0" xfId="0" quotePrefix="1" applyFont="1" applyBorder="1" applyAlignment="1">
      <alignment horizontal="right"/>
    </xf>
    <xf numFmtId="0" fontId="21" fillId="0" borderId="0" xfId="0" applyFont="1"/>
    <xf numFmtId="0" fontId="0" fillId="0" borderId="0" xfId="0" applyAlignment="1">
      <alignment horizontal="left"/>
    </xf>
    <xf numFmtId="2" fontId="10" fillId="2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0" fontId="2" fillId="0" borderId="0" xfId="0" applyFont="1" applyAlignment="1">
      <alignment horizontal="right" vertical="center"/>
    </xf>
    <xf numFmtId="165" fontId="2" fillId="0" borderId="0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1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2" fontId="1" fillId="0" borderId="0" xfId="0" applyNumberFormat="1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/>
    </xf>
    <xf numFmtId="49" fontId="1" fillId="8" borderId="4" xfId="0" applyNumberFormat="1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center" vertical="center"/>
    </xf>
    <xf numFmtId="49" fontId="1" fillId="8" borderId="13" xfId="0" applyNumberFormat="1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right" vertical="center"/>
    </xf>
    <xf numFmtId="0" fontId="13" fillId="5" borderId="2" xfId="0" applyFont="1" applyFill="1" applyBorder="1" applyAlignment="1">
      <alignment vertical="center"/>
    </xf>
    <xf numFmtId="1" fontId="14" fillId="4" borderId="4" xfId="0" applyNumberFormat="1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 applyBorder="1" applyAlignment="1">
      <alignment horizontal="center"/>
    </xf>
    <xf numFmtId="0" fontId="0" fillId="0" borderId="0" xfId="0" applyBorder="1" applyAlignment="1"/>
    <xf numFmtId="0" fontId="12" fillId="0" borderId="0" xfId="0" applyFont="1"/>
    <xf numFmtId="2" fontId="1" fillId="0" borderId="4" xfId="0" applyNumberFormat="1" applyFont="1" applyBorder="1" applyAlignment="1">
      <alignment horizontal="center"/>
    </xf>
    <xf numFmtId="0" fontId="13" fillId="5" borderId="1" xfId="0" applyFont="1" applyFill="1" applyBorder="1" applyAlignment="1">
      <alignment vertical="center"/>
    </xf>
    <xf numFmtId="1" fontId="0" fillId="0" borderId="0" xfId="0" applyNumberFormat="1"/>
    <xf numFmtId="0" fontId="22" fillId="0" borderId="0" xfId="0" applyFont="1" applyAlignment="1"/>
    <xf numFmtId="0" fontId="4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right" vertical="center"/>
    </xf>
    <xf numFmtId="2" fontId="15" fillId="7" borderId="0" xfId="0" applyNumberFormat="1" applyFont="1" applyFill="1" applyBorder="1" applyAlignment="1">
      <alignment vertical="center" wrapText="1"/>
    </xf>
    <xf numFmtId="0" fontId="12" fillId="0" borderId="0" xfId="0" applyFont="1" applyAlignment="1">
      <alignment horizontal="right"/>
    </xf>
    <xf numFmtId="0" fontId="0" fillId="0" borderId="0" xfId="0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1" fillId="0" borderId="0" xfId="0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1" fillId="0" borderId="4" xfId="0" applyFont="1" applyBorder="1" applyAlignment="1">
      <alignment horizontal="left" vertical="center" wrapText="1"/>
    </xf>
    <xf numFmtId="164" fontId="0" fillId="0" borderId="0" xfId="0" applyNumberFormat="1" applyBorder="1" applyAlignment="1">
      <alignment horizontal="center"/>
    </xf>
    <xf numFmtId="0" fontId="13" fillId="5" borderId="1" xfId="0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165" fontId="1" fillId="8" borderId="1" xfId="0" applyNumberFormat="1" applyFont="1" applyFill="1" applyBorder="1" applyAlignment="1">
      <alignment horizontal="center" vertical="center"/>
    </xf>
    <xf numFmtId="165" fontId="1" fillId="8" borderId="3" xfId="0" applyNumberFormat="1" applyFont="1" applyFill="1" applyBorder="1" applyAlignment="1">
      <alignment horizontal="center" vertical="center"/>
    </xf>
    <xf numFmtId="164" fontId="4" fillId="8" borderId="1" xfId="0" applyNumberFormat="1" applyFont="1" applyFill="1" applyBorder="1" applyAlignment="1">
      <alignment horizontal="center" vertical="center"/>
    </xf>
    <xf numFmtId="164" fontId="4" fillId="8" borderId="2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/>
    </xf>
    <xf numFmtId="1" fontId="14" fillId="4" borderId="1" xfId="0" applyNumberFormat="1" applyFont="1" applyFill="1" applyBorder="1" applyAlignment="1" applyProtection="1">
      <alignment horizontal="center" vertical="center"/>
      <protection locked="0"/>
    </xf>
    <xf numFmtId="1" fontId="14" fillId="4" borderId="3" xfId="0" applyNumberFormat="1" applyFont="1" applyFill="1" applyBorder="1" applyAlignment="1" applyProtection="1">
      <alignment horizontal="center" vertical="center"/>
      <protection locked="0"/>
    </xf>
    <xf numFmtId="165" fontId="1" fillId="8" borderId="9" xfId="0" applyNumberFormat="1" applyFont="1" applyFill="1" applyBorder="1" applyAlignment="1">
      <alignment horizontal="center" vertical="center"/>
    </xf>
    <xf numFmtId="165" fontId="1" fillId="8" borderId="8" xfId="0" applyNumberFormat="1" applyFont="1" applyFill="1" applyBorder="1" applyAlignment="1">
      <alignment horizontal="center" vertical="center"/>
    </xf>
    <xf numFmtId="1" fontId="14" fillId="8" borderId="9" xfId="0" applyNumberFormat="1" applyFont="1" applyFill="1" applyBorder="1" applyAlignment="1" applyProtection="1">
      <alignment horizontal="center" vertical="center"/>
    </xf>
    <xf numFmtId="1" fontId="14" fillId="8" borderId="8" xfId="0" applyNumberFormat="1" applyFont="1" applyFill="1" applyBorder="1" applyAlignment="1" applyProtection="1">
      <alignment horizontal="center" vertical="center"/>
    </xf>
    <xf numFmtId="2" fontId="15" fillId="7" borderId="4" xfId="0" applyNumberFormat="1" applyFont="1" applyFill="1" applyBorder="1" applyAlignment="1">
      <alignment horizontal="justify" vertical="center" wrapText="1"/>
    </xf>
    <xf numFmtId="2" fontId="15" fillId="7" borderId="1" xfId="0" applyNumberFormat="1" applyFont="1" applyFill="1" applyBorder="1" applyAlignment="1">
      <alignment horizontal="justify" vertical="center" wrapText="1"/>
    </xf>
    <xf numFmtId="2" fontId="15" fillId="7" borderId="12" xfId="0" applyNumberFormat="1" applyFont="1" applyFill="1" applyBorder="1" applyAlignment="1">
      <alignment horizontal="justify" vertical="center" wrapText="1"/>
    </xf>
    <xf numFmtId="2" fontId="15" fillId="7" borderId="5" xfId="0" applyNumberFormat="1" applyFont="1" applyFill="1" applyBorder="1" applyAlignment="1">
      <alignment horizontal="justify" vertical="center" wrapText="1"/>
    </xf>
    <xf numFmtId="2" fontId="15" fillId="7" borderId="6" xfId="0" applyNumberFormat="1" applyFont="1" applyFill="1" applyBorder="1" applyAlignment="1">
      <alignment horizontal="justify" vertical="center" wrapText="1"/>
    </xf>
    <xf numFmtId="2" fontId="15" fillId="7" borderId="10" xfId="0" applyNumberFormat="1" applyFont="1" applyFill="1" applyBorder="1" applyAlignment="1">
      <alignment horizontal="justify" vertical="center" wrapText="1"/>
    </xf>
    <xf numFmtId="2" fontId="15" fillId="7" borderId="0" xfId="0" applyNumberFormat="1" applyFont="1" applyFill="1" applyBorder="1" applyAlignment="1">
      <alignment horizontal="justify" vertical="center" wrapText="1"/>
    </xf>
    <xf numFmtId="2" fontId="15" fillId="7" borderId="11" xfId="0" applyNumberFormat="1" applyFont="1" applyFill="1" applyBorder="1" applyAlignment="1">
      <alignment horizontal="justify" vertical="center" wrapText="1"/>
    </xf>
    <xf numFmtId="2" fontId="15" fillId="7" borderId="9" xfId="0" applyNumberFormat="1" applyFont="1" applyFill="1" applyBorder="1" applyAlignment="1">
      <alignment horizontal="justify" vertical="center" wrapText="1"/>
    </xf>
    <xf numFmtId="2" fontId="15" fillId="7" borderId="7" xfId="0" applyNumberFormat="1" applyFont="1" applyFill="1" applyBorder="1" applyAlignment="1">
      <alignment horizontal="justify" vertical="center" wrapText="1"/>
    </xf>
    <xf numFmtId="2" fontId="15" fillId="7" borderId="8" xfId="0" applyNumberFormat="1" applyFont="1" applyFill="1" applyBorder="1" applyAlignment="1">
      <alignment horizontal="justify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justify" vertical="center" wrapText="1"/>
    </xf>
    <xf numFmtId="0" fontId="18" fillId="5" borderId="4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164" fontId="18" fillId="8" borderId="9" xfId="0" applyNumberFormat="1" applyFont="1" applyFill="1" applyBorder="1" applyAlignment="1">
      <alignment horizontal="center"/>
    </xf>
    <xf numFmtId="164" fontId="18" fillId="8" borderId="7" xfId="0" applyNumberFormat="1" applyFont="1" applyFill="1" applyBorder="1" applyAlignment="1">
      <alignment horizontal="center"/>
    </xf>
    <xf numFmtId="164" fontId="18" fillId="8" borderId="8" xfId="0" applyNumberFormat="1" applyFont="1" applyFill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0" fontId="0" fillId="8" borderId="12" xfId="0" applyFill="1" applyBorder="1" applyAlignment="1">
      <alignment horizontal="right"/>
    </xf>
    <xf numFmtId="0" fontId="0" fillId="8" borderId="5" xfId="0" applyFill="1" applyBorder="1" applyAlignment="1">
      <alignment horizontal="right"/>
    </xf>
    <xf numFmtId="164" fontId="0" fillId="8" borderId="5" xfId="0" applyNumberFormat="1" applyFill="1" applyBorder="1" applyAlignment="1">
      <alignment horizontal="left"/>
    </xf>
    <xf numFmtId="164" fontId="0" fillId="8" borderId="6" xfId="0" applyNumberFormat="1" applyFill="1" applyBorder="1" applyAlignment="1">
      <alignment horizontal="left"/>
    </xf>
    <xf numFmtId="164" fontId="4" fillId="0" borderId="1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7" xfId="0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1" fillId="0" borderId="12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2" fontId="1" fillId="0" borderId="1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14" fillId="4" borderId="3" xfId="0" applyFont="1" applyFill="1" applyBorder="1" applyAlignment="1" applyProtection="1">
      <alignment horizontal="center" vertical="center"/>
      <protection locked="0"/>
    </xf>
    <xf numFmtId="0" fontId="13" fillId="5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4" fillId="4" borderId="2" xfId="0" applyFont="1" applyFill="1" applyBorder="1" applyAlignment="1" applyProtection="1">
      <alignment horizontal="center" vertical="center"/>
      <protection locked="0"/>
    </xf>
    <xf numFmtId="164" fontId="2" fillId="0" borderId="5" xfId="0" applyNumberFormat="1" applyFont="1" applyBorder="1" applyAlignment="1">
      <alignment horizontal="right" vertical="center"/>
    </xf>
    <xf numFmtId="164" fontId="2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0" xfId="0" applyNumberFormat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2" fontId="14" fillId="4" borderId="1" xfId="0" applyNumberFormat="1" applyFont="1" applyFill="1" applyBorder="1" applyAlignment="1" applyProtection="1">
      <alignment horizontal="center" vertical="center"/>
      <protection locked="0"/>
    </xf>
    <xf numFmtId="2" fontId="14" fillId="4" borderId="2" xfId="0" applyNumberFormat="1" applyFont="1" applyFill="1" applyBorder="1" applyAlignment="1" applyProtection="1">
      <alignment horizontal="center" vertical="center"/>
      <protection locked="0"/>
    </xf>
    <xf numFmtId="2" fontId="14" fillId="4" borderId="3" xfId="0" applyNumberFormat="1" applyFont="1" applyFill="1" applyBorder="1" applyAlignment="1" applyProtection="1">
      <alignment horizontal="center" vertical="center"/>
      <protection locked="0"/>
    </xf>
    <xf numFmtId="165" fontId="14" fillId="8" borderId="1" xfId="0" applyNumberFormat="1" applyFont="1" applyFill="1" applyBorder="1" applyAlignment="1" applyProtection="1">
      <alignment horizontal="center" vertical="center"/>
    </xf>
    <xf numFmtId="165" fontId="14" fillId="8" borderId="2" xfId="0" applyNumberFormat="1" applyFont="1" applyFill="1" applyBorder="1" applyAlignment="1" applyProtection="1">
      <alignment horizontal="center" vertical="center"/>
    </xf>
    <xf numFmtId="165" fontId="14" fillId="8" borderId="3" xfId="0" applyNumberFormat="1" applyFont="1" applyFill="1" applyBorder="1" applyAlignment="1" applyProtection="1">
      <alignment horizontal="center" vertical="center"/>
    </xf>
    <xf numFmtId="0" fontId="15" fillId="2" borderId="5" xfId="0" applyFont="1" applyFill="1" applyBorder="1" applyAlignment="1">
      <alignment horizontal="right"/>
    </xf>
    <xf numFmtId="2" fontId="14" fillId="9" borderId="5" xfId="0" applyNumberFormat="1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>
      <alignment horizontal="center" vertical="center"/>
    </xf>
    <xf numFmtId="16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5" borderId="4" xfId="0" applyFont="1" applyFill="1" applyBorder="1" applyAlignment="1">
      <alignment horizontal="center" vertical="center"/>
    </xf>
    <xf numFmtId="164" fontId="23" fillId="8" borderId="4" xfId="0" applyNumberFormat="1" applyFont="1" applyFill="1" applyBorder="1" applyAlignment="1">
      <alignment horizontal="center" vertical="center"/>
    </xf>
    <xf numFmtId="0" fontId="0" fillId="8" borderId="12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4" fontId="18" fillId="8" borderId="9" xfId="0" applyNumberFormat="1" applyFont="1" applyFill="1" applyBorder="1" applyAlignment="1">
      <alignment horizontal="center" vertical="top"/>
    </xf>
    <xf numFmtId="164" fontId="18" fillId="8" borderId="7" xfId="0" applyNumberFormat="1" applyFont="1" applyFill="1" applyBorder="1" applyAlignment="1">
      <alignment horizontal="center" vertical="top"/>
    </xf>
    <xf numFmtId="164" fontId="18" fillId="8" borderId="8" xfId="0" applyNumberFormat="1" applyFont="1" applyFill="1" applyBorder="1" applyAlignment="1">
      <alignment horizontal="center" vertical="top"/>
    </xf>
    <xf numFmtId="0" fontId="17" fillId="6" borderId="4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6032176"/>
        <c:axId val="-1616031088"/>
      </c:barChart>
      <c:catAx>
        <c:axId val="-161603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603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603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6032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6726512"/>
        <c:axId val="-1546725968"/>
      </c:barChart>
      <c:catAx>
        <c:axId val="-154672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4672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6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86448"/>
        <c:axId val="-1583589168"/>
      </c:barChart>
      <c:catAx>
        <c:axId val="-158358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8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6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62368"/>
        <c:axId val="-1460252032"/>
      </c:barChart>
      <c:catAx>
        <c:axId val="-14602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5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2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8016"/>
        <c:axId val="-1460238976"/>
      </c:barChart>
      <c:catAx>
        <c:axId val="-14602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3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8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38432"/>
        <c:axId val="-1460235168"/>
      </c:barChart>
      <c:catAx>
        <c:axId val="-14602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3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8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64000"/>
        <c:axId val="-1460265088"/>
      </c:barChart>
      <c:catAx>
        <c:axId val="-146026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6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4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9104"/>
        <c:axId val="-1460268352"/>
      </c:barChart>
      <c:catAx>
        <c:axId val="-14602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6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9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43872"/>
        <c:axId val="-1460257472"/>
      </c:barChart>
      <c:catAx>
        <c:axId val="-146024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5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3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49856"/>
        <c:axId val="-1460234624"/>
      </c:barChart>
      <c:catAx>
        <c:axId val="-14602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3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9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67808"/>
        <c:axId val="-1460266720"/>
      </c:barChart>
      <c:catAx>
        <c:axId val="-146026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6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7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3664"/>
        <c:axId val="-1460258560"/>
      </c:barChart>
      <c:catAx>
        <c:axId val="-14602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5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3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6928"/>
        <c:axId val="-1460266176"/>
      </c:barChart>
      <c:catAx>
        <c:axId val="-146025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6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6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85904"/>
        <c:axId val="-1583585360"/>
      </c:barChart>
      <c:catAx>
        <c:axId val="-158358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8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5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61824"/>
        <c:axId val="-1460265632"/>
      </c:barChart>
      <c:catAx>
        <c:axId val="-14602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6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1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46048"/>
        <c:axId val="-1460242240"/>
      </c:barChart>
      <c:catAx>
        <c:axId val="-146024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6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61280"/>
        <c:axId val="-1460255840"/>
      </c:barChart>
      <c:catAx>
        <c:axId val="-146026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5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1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41696"/>
        <c:axId val="-1460254752"/>
      </c:barChart>
      <c:catAx>
        <c:axId val="-14602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5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1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3120"/>
        <c:axId val="-1460251488"/>
      </c:barChart>
      <c:catAx>
        <c:axId val="-146025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5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3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0944"/>
        <c:axId val="-1460243328"/>
      </c:barChart>
      <c:catAx>
        <c:axId val="-146025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0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0400"/>
        <c:axId val="-1460249312"/>
      </c:barChart>
      <c:catAx>
        <c:axId val="-146025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0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48224"/>
        <c:axId val="-1460242784"/>
      </c:barChart>
      <c:catAx>
        <c:axId val="-14602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8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41152"/>
        <c:axId val="-1460229184"/>
      </c:barChart>
      <c:catAx>
        <c:axId val="-14602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2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29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1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34080"/>
        <c:axId val="-1460206880"/>
      </c:barChart>
      <c:catAx>
        <c:axId val="-14602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0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0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4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84816"/>
        <c:axId val="-1583584272"/>
      </c:barChart>
      <c:catAx>
        <c:axId val="-158358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8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4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31904"/>
        <c:axId val="-1460211232"/>
      </c:barChart>
      <c:catAx>
        <c:axId val="-14602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1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1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23200"/>
        <c:axId val="-1460228640"/>
      </c:barChart>
      <c:catAx>
        <c:axId val="-14602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2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2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232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30272"/>
        <c:axId val="-1460212320"/>
      </c:barChart>
      <c:catAx>
        <c:axId val="-146023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1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1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0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08512"/>
        <c:axId val="-1460225920"/>
      </c:barChart>
      <c:catAx>
        <c:axId val="-14602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2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08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10688"/>
        <c:axId val="-1460213952"/>
      </c:barChart>
      <c:catAx>
        <c:axId val="-14602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1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1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10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27008"/>
        <c:axId val="-1460222656"/>
      </c:barChart>
      <c:catAx>
        <c:axId val="-14602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2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2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27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26464"/>
        <c:axId val="-1460207968"/>
      </c:barChart>
      <c:catAx>
        <c:axId val="-146022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0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0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26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18304"/>
        <c:axId val="-1460218848"/>
      </c:barChart>
      <c:catAx>
        <c:axId val="-14602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1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1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18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25376"/>
        <c:axId val="-1460209056"/>
      </c:barChart>
      <c:catAx>
        <c:axId val="-146022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0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0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25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98960"/>
        <c:axId val="-1583598416"/>
      </c:barChart>
      <c:catAx>
        <c:axId val="-158359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9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8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3312"/>
        <c:axId val="-1900208960"/>
      </c:barChart>
      <c:catAx>
        <c:axId val="-190021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0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3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20384"/>
        <c:axId val="-1900212768"/>
      </c:barChart>
      <c:catAx>
        <c:axId val="-19002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1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20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7664"/>
        <c:axId val="-1900219840"/>
      </c:barChart>
      <c:catAx>
        <c:axId val="-19002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1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7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5488"/>
        <c:axId val="-1900207328"/>
      </c:barChart>
      <c:catAx>
        <c:axId val="-190021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0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0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5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9296"/>
        <c:axId val="-1900220928"/>
      </c:barChart>
      <c:catAx>
        <c:axId val="-190021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2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2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9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2224"/>
        <c:axId val="-1900218752"/>
      </c:barChart>
      <c:catAx>
        <c:axId val="-190021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1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2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6730864"/>
        <c:axId val="-1593957872"/>
      </c:barChart>
      <c:catAx>
        <c:axId val="-154673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95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30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06784"/>
        <c:axId val="-1900218208"/>
      </c:barChart>
      <c:catAx>
        <c:axId val="-19002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1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06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06240"/>
        <c:axId val="-1900211680"/>
      </c:barChart>
      <c:catAx>
        <c:axId val="-190020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1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06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0592"/>
        <c:axId val="-1900205696"/>
      </c:barChart>
      <c:catAx>
        <c:axId val="-19002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0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0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0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1136"/>
        <c:axId val="-1900208416"/>
      </c:barChart>
      <c:catAx>
        <c:axId val="-19002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0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0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1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4400"/>
        <c:axId val="-1900216032"/>
      </c:barChart>
      <c:catAx>
        <c:axId val="-19002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4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0048"/>
        <c:axId val="-1900207872"/>
      </c:barChart>
      <c:catAx>
        <c:axId val="-190021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0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0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09504"/>
        <c:axId val="-1900217120"/>
      </c:barChart>
      <c:catAx>
        <c:axId val="-190020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1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09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4944"/>
        <c:axId val="-1900216576"/>
      </c:barChart>
      <c:catAx>
        <c:axId val="-19002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021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4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0213856"/>
        <c:axId val="-1601327456"/>
      </c:barChart>
      <c:catAx>
        <c:axId val="-190021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2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900213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26368"/>
        <c:axId val="-1601326912"/>
      </c:barChart>
      <c:catAx>
        <c:axId val="-16013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2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6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955696"/>
        <c:axId val="-1593953520"/>
      </c:barChart>
      <c:catAx>
        <c:axId val="-159395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95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5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35616"/>
        <c:axId val="-1601330720"/>
      </c:barChart>
      <c:catAx>
        <c:axId val="-16013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3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5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33440"/>
        <c:axId val="-1601332896"/>
      </c:barChart>
      <c:catAx>
        <c:axId val="-16013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3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3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29632"/>
        <c:axId val="-1601332352"/>
      </c:barChart>
      <c:catAx>
        <c:axId val="-16013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32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9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25824"/>
        <c:axId val="-1601329088"/>
      </c:barChart>
      <c:catAx>
        <c:axId val="-160132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2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5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36704"/>
        <c:axId val="-1601331264"/>
      </c:barChart>
      <c:catAx>
        <c:axId val="-160133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3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6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39424"/>
        <c:axId val="-1601335072"/>
      </c:barChart>
      <c:catAx>
        <c:axId val="-160133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3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9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33984"/>
        <c:axId val="-1601338880"/>
      </c:barChart>
      <c:catAx>
        <c:axId val="-160133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3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39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28544"/>
        <c:axId val="-1601325280"/>
      </c:barChart>
      <c:catAx>
        <c:axId val="-16013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2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8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28000"/>
        <c:axId val="-1601324736"/>
      </c:barChart>
      <c:catAx>
        <c:axId val="-160132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2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8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30176"/>
        <c:axId val="-1601324192"/>
      </c:barChart>
      <c:catAx>
        <c:axId val="-16013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2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0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957328"/>
        <c:axId val="-1593952976"/>
      </c:barChart>
      <c:catAx>
        <c:axId val="-159395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95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7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38336"/>
        <c:axId val="-1601331808"/>
      </c:barChart>
      <c:catAx>
        <c:axId val="-160133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3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8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37792"/>
        <c:axId val="-1601337248"/>
      </c:barChart>
      <c:catAx>
        <c:axId val="-16013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3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7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1336160"/>
        <c:axId val="-1601334528"/>
      </c:barChart>
      <c:catAx>
        <c:axId val="-16013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0133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01336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0320"/>
        <c:axId val="-1581517936"/>
      </c:barChart>
      <c:catAx>
        <c:axId val="-158151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1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0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20112"/>
        <c:axId val="-1581522832"/>
      </c:barChart>
      <c:catAx>
        <c:axId val="-15815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2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2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20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1408"/>
        <c:axId val="-1581508144"/>
      </c:barChart>
      <c:catAx>
        <c:axId val="-158151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0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0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1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6848"/>
        <c:axId val="-1581522288"/>
      </c:barChart>
      <c:catAx>
        <c:axId val="-158151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2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2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6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5216"/>
        <c:axId val="-1581520656"/>
      </c:barChart>
      <c:catAx>
        <c:axId val="-158151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2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20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5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07600"/>
        <c:axId val="-1581514128"/>
      </c:barChart>
      <c:catAx>
        <c:axId val="-158150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1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07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09776"/>
        <c:axId val="-1581521744"/>
      </c:barChart>
      <c:catAx>
        <c:axId val="-158150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2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2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09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956240"/>
        <c:axId val="-1593955152"/>
      </c:barChart>
      <c:catAx>
        <c:axId val="-159395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95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6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09232"/>
        <c:axId val="-1581510864"/>
      </c:barChart>
      <c:catAx>
        <c:axId val="-158150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1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09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7392"/>
        <c:axId val="-1581508688"/>
      </c:barChart>
      <c:catAx>
        <c:axId val="-158151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0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0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7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6304"/>
        <c:axId val="-1581514672"/>
      </c:barChart>
      <c:catAx>
        <c:axId val="-158151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1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6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21200"/>
        <c:axId val="-1581511952"/>
      </c:barChart>
      <c:catAx>
        <c:axId val="-158152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1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212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3040"/>
        <c:axId val="-1581519568"/>
      </c:barChart>
      <c:catAx>
        <c:axId val="-158151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1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3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5760"/>
        <c:axId val="-1581519024"/>
      </c:barChart>
      <c:catAx>
        <c:axId val="-158151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1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5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3584"/>
        <c:axId val="-1581518480"/>
      </c:barChart>
      <c:catAx>
        <c:axId val="-158151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51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3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512496"/>
        <c:axId val="-1593079856"/>
      </c:barChart>
      <c:catAx>
        <c:axId val="-158151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512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77136"/>
        <c:axId val="-1593082576"/>
      </c:barChart>
      <c:catAx>
        <c:axId val="-159307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8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7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84208"/>
        <c:axId val="-1593073328"/>
      </c:barChart>
      <c:catAx>
        <c:axId val="-159308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4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954608"/>
        <c:axId val="-1593954064"/>
      </c:barChart>
      <c:catAx>
        <c:axId val="-159395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95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4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75504"/>
        <c:axId val="-1593079312"/>
      </c:barChart>
      <c:catAx>
        <c:axId val="-159307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5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83664"/>
        <c:axId val="-1593072784"/>
      </c:barChart>
      <c:catAx>
        <c:axId val="-159308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3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76048"/>
        <c:axId val="-1593072240"/>
      </c:barChart>
      <c:catAx>
        <c:axId val="-159307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6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82032"/>
        <c:axId val="-1593083120"/>
      </c:barChart>
      <c:catAx>
        <c:axId val="-159308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8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2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81488"/>
        <c:axId val="-1593071696"/>
      </c:barChart>
      <c:catAx>
        <c:axId val="-159308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1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78768"/>
        <c:axId val="-1593078224"/>
      </c:barChart>
      <c:catAx>
        <c:axId val="-159307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8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71152"/>
        <c:axId val="-1593080944"/>
      </c:barChart>
      <c:catAx>
        <c:axId val="-159307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8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1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80400"/>
        <c:axId val="-1593077680"/>
      </c:barChart>
      <c:catAx>
        <c:axId val="-15930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0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84752"/>
        <c:axId val="-1593070608"/>
      </c:barChart>
      <c:catAx>
        <c:axId val="-159308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4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76592"/>
        <c:axId val="-1593085840"/>
      </c:barChart>
      <c:catAx>
        <c:axId val="-159307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8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6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956784"/>
        <c:axId val="-1593958960"/>
      </c:barChart>
      <c:catAx>
        <c:axId val="-159395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95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6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74960"/>
        <c:axId val="-1593074416"/>
      </c:barChart>
      <c:catAx>
        <c:axId val="-159307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7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4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073872"/>
        <c:axId val="-1593085296"/>
      </c:barChart>
      <c:catAx>
        <c:axId val="-159307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8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08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073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5904"/>
        <c:axId val="-1520578080"/>
      </c:barChart>
      <c:catAx>
        <c:axId val="-15205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7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5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7536"/>
        <c:axId val="-1520572640"/>
      </c:barChart>
      <c:catAx>
        <c:axId val="-15205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7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7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8624"/>
        <c:axId val="-1520571008"/>
      </c:barChart>
      <c:catAx>
        <c:axId val="-15205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7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8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6992"/>
        <c:axId val="-1520581888"/>
      </c:barChart>
      <c:catAx>
        <c:axId val="-15205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8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8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6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9168"/>
        <c:axId val="-1520579712"/>
      </c:barChart>
      <c:catAx>
        <c:axId val="-152057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7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9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4816"/>
        <c:axId val="-1520581344"/>
      </c:barChart>
      <c:catAx>
        <c:axId val="-15205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8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8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4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82976"/>
        <c:axId val="-1520569376"/>
      </c:barChart>
      <c:catAx>
        <c:axId val="-15205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6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69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82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6448"/>
        <c:axId val="-1520573728"/>
      </c:barChart>
      <c:catAx>
        <c:axId val="-15205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7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6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960048"/>
        <c:axId val="-1593958416"/>
      </c:barChart>
      <c:catAx>
        <c:axId val="-159396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395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60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82432"/>
        <c:axId val="-1520575360"/>
      </c:barChart>
      <c:catAx>
        <c:axId val="-152058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7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82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0464"/>
        <c:axId val="-1520580800"/>
      </c:barChart>
      <c:catAx>
        <c:axId val="-15205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8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8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0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4272"/>
        <c:axId val="-1520573184"/>
      </c:barChart>
      <c:catAx>
        <c:axId val="-15205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7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4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72096"/>
        <c:axId val="-1520571552"/>
      </c:barChart>
      <c:catAx>
        <c:axId val="-15205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7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72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80256"/>
        <c:axId val="-1520569920"/>
      </c:barChart>
      <c:catAx>
        <c:axId val="-152058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6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80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84608"/>
        <c:axId val="-1520584064"/>
      </c:barChart>
      <c:catAx>
        <c:axId val="-15205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8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2058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84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0583520"/>
        <c:axId val="-1896879856"/>
      </c:barChart>
      <c:catAx>
        <c:axId val="-15205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7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20583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8096"/>
        <c:axId val="-1896873872"/>
      </c:barChart>
      <c:catAx>
        <c:axId val="-189685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7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8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7136"/>
        <c:axId val="-1896855920"/>
      </c:barChart>
      <c:catAx>
        <c:axId val="-189687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5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7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3328"/>
        <c:axId val="-1896854832"/>
      </c:barChart>
      <c:catAx>
        <c:axId val="-189687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5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3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3959504"/>
        <c:axId val="-1617685520"/>
      </c:barChart>
      <c:catAx>
        <c:axId val="-1593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68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93959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2112"/>
        <c:axId val="-1896860816"/>
      </c:barChart>
      <c:catAx>
        <c:axId val="-189685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2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61904"/>
        <c:axId val="-1896861360"/>
      </c:barChart>
      <c:catAx>
        <c:axId val="-189686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1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1696"/>
        <c:axId val="-1896880400"/>
      </c:barChart>
      <c:catAx>
        <c:axId val="-189687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8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8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1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63536"/>
        <c:axId val="-1896860272"/>
      </c:barChart>
      <c:catAx>
        <c:axId val="-189686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3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9184"/>
        <c:axId val="-1896862448"/>
      </c:barChart>
      <c:catAx>
        <c:axId val="-189685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9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6464"/>
        <c:axId val="-1896876592"/>
      </c:barChart>
      <c:catAx>
        <c:axId val="-189685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7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6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2656"/>
        <c:axId val="-1896876048"/>
      </c:barChart>
      <c:catAx>
        <c:axId val="-189685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7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2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9312"/>
        <c:axId val="-1896880944"/>
      </c:barChart>
      <c:catAx>
        <c:axId val="-189687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8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8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9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0064"/>
        <c:axId val="-1896878768"/>
      </c:barChart>
      <c:catAx>
        <c:axId val="-189687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7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0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4288"/>
        <c:axId val="-1896862992"/>
      </c:barChart>
      <c:catAx>
        <c:axId val="-189685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4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684976"/>
        <c:axId val="-1617683344"/>
      </c:barChart>
      <c:catAx>
        <c:axId val="-161768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68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4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9728"/>
        <c:axId val="-1896850480"/>
      </c:barChart>
      <c:catAx>
        <c:axId val="-189685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5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9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4960"/>
        <c:axId val="-1896853200"/>
      </c:barChart>
      <c:catAx>
        <c:axId val="-189687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5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4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8640"/>
        <c:axId val="-1896855376"/>
      </c:barChart>
      <c:catAx>
        <c:axId val="-189685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55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8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8224"/>
        <c:axId val="-1896877680"/>
      </c:barChart>
      <c:catAx>
        <c:axId val="-189687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7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8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4416"/>
        <c:axId val="-1896851568"/>
      </c:barChart>
      <c:catAx>
        <c:axId val="-189687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5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4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1024"/>
        <c:axId val="-1896864080"/>
      </c:barChart>
      <c:catAx>
        <c:axId val="-189685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1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49936"/>
        <c:axId val="-1896871152"/>
      </c:barChart>
      <c:catAx>
        <c:axId val="-189684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71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49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5504"/>
        <c:axId val="-1896857552"/>
      </c:barChart>
      <c:catAx>
        <c:axId val="-189687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5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5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0608"/>
        <c:axId val="-1896866256"/>
      </c:barChart>
      <c:catAx>
        <c:axId val="-189687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0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2784"/>
        <c:axId val="-1896864624"/>
      </c:barChart>
      <c:catAx>
        <c:axId val="-189687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2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6028368"/>
        <c:axId val="-1616030000"/>
      </c:barChart>
      <c:catAx>
        <c:axId val="-161602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603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603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6028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678992"/>
        <c:axId val="-1617686064"/>
      </c:barChart>
      <c:catAx>
        <c:axId val="-161767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68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78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57008"/>
        <c:axId val="-1896853744"/>
      </c:barChart>
      <c:catAx>
        <c:axId val="-189685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5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57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49392"/>
        <c:axId val="-1896848848"/>
      </c:barChart>
      <c:catAx>
        <c:axId val="-189684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4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4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49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72240"/>
        <c:axId val="-1896869520"/>
      </c:barChart>
      <c:catAx>
        <c:axId val="-189687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72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68976"/>
        <c:axId val="-1896865168"/>
      </c:barChart>
      <c:catAx>
        <c:axId val="-189686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8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68432"/>
        <c:axId val="-1896867888"/>
      </c:barChart>
      <c:catAx>
        <c:axId val="-189686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8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67344"/>
        <c:axId val="-1896866800"/>
      </c:barChart>
      <c:catAx>
        <c:axId val="-18968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9686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7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6865712"/>
        <c:axId val="-1617381696"/>
      </c:barChart>
      <c:catAx>
        <c:axId val="-189686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896865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401824"/>
        <c:axId val="-1617404000"/>
      </c:barChart>
      <c:catAx>
        <c:axId val="-16174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40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1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86592"/>
        <c:axId val="-1617379520"/>
      </c:barChart>
      <c:catAx>
        <c:axId val="-16173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7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6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80608"/>
        <c:axId val="-1617372992"/>
      </c:barChart>
      <c:catAx>
        <c:axId val="-161738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7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0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684432"/>
        <c:axId val="-1617683888"/>
      </c:barChart>
      <c:catAx>
        <c:axId val="-161768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68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4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81152"/>
        <c:axId val="-1617396928"/>
      </c:barChart>
      <c:catAx>
        <c:axId val="-16173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9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1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75712"/>
        <c:axId val="-1617384960"/>
      </c:barChart>
      <c:catAx>
        <c:axId val="-161737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5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83872"/>
        <c:axId val="-1617383328"/>
      </c:barChart>
      <c:catAx>
        <c:axId val="-16173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3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96384"/>
        <c:axId val="-1617391488"/>
      </c:barChart>
      <c:catAx>
        <c:axId val="-16173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9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6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84416"/>
        <c:axId val="-1617382784"/>
      </c:barChart>
      <c:catAx>
        <c:axId val="-16173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4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90400"/>
        <c:axId val="-1617395840"/>
      </c:barChart>
      <c:catAx>
        <c:axId val="-16173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9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0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86048"/>
        <c:axId val="-1617395296"/>
      </c:barChart>
      <c:catAx>
        <c:axId val="-16173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9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6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82240"/>
        <c:axId val="-1617378976"/>
      </c:barChart>
      <c:catAx>
        <c:axId val="-16173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7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2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405088"/>
        <c:axId val="-1617399648"/>
      </c:barChart>
      <c:catAx>
        <c:axId val="-16174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9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5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78432"/>
        <c:axId val="-1617377888"/>
      </c:barChart>
      <c:catAx>
        <c:axId val="-16173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7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8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682800"/>
        <c:axId val="-1617680624"/>
      </c:barChart>
      <c:catAx>
        <c:axId val="-161768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68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2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99104"/>
        <c:axId val="-1617404544"/>
      </c:barChart>
      <c:catAx>
        <c:axId val="-161739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40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9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92576"/>
        <c:axId val="-1617392032"/>
      </c:barChart>
      <c:catAx>
        <c:axId val="-16173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9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2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93664"/>
        <c:axId val="-1617380064"/>
      </c:barChart>
      <c:catAx>
        <c:axId val="-16173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3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77344"/>
        <c:axId val="-1617387136"/>
      </c:barChart>
      <c:catAx>
        <c:axId val="-16173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7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94752"/>
        <c:axId val="-1617385504"/>
      </c:barChart>
      <c:catAx>
        <c:axId val="-16173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4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98016"/>
        <c:axId val="-1617403456"/>
      </c:barChart>
      <c:catAx>
        <c:axId val="-16173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40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8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76800"/>
        <c:axId val="-1617376256"/>
      </c:barChart>
      <c:catAx>
        <c:axId val="-16173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7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6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74624"/>
        <c:axId val="-1617397472"/>
      </c:barChart>
      <c:catAx>
        <c:axId val="-16173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9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4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89856"/>
        <c:axId val="-1617398560"/>
      </c:barChart>
      <c:catAx>
        <c:axId val="-161738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9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9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94208"/>
        <c:axId val="-1617375168"/>
      </c:barChart>
      <c:catAx>
        <c:axId val="-16173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7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4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682256"/>
        <c:axId val="-1617681712"/>
      </c:barChart>
      <c:catAx>
        <c:axId val="-161768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68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2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74080"/>
        <c:axId val="-1617390944"/>
      </c:barChart>
      <c:catAx>
        <c:axId val="-16173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9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4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93120"/>
        <c:axId val="-1617373536"/>
      </c:barChart>
      <c:catAx>
        <c:axId val="-16173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7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7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93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389312"/>
        <c:axId val="-1617402912"/>
      </c:barChart>
      <c:catAx>
        <c:axId val="-16173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40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9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402368"/>
        <c:axId val="-1617387680"/>
      </c:barChart>
      <c:catAx>
        <c:axId val="-16174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2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401280"/>
        <c:axId val="-1617388768"/>
      </c:barChart>
      <c:catAx>
        <c:axId val="-16174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1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400736"/>
        <c:axId val="-1617388224"/>
      </c:barChart>
      <c:catAx>
        <c:axId val="-16174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3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38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0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400192"/>
        <c:axId val="-1614820416"/>
      </c:barChart>
      <c:catAx>
        <c:axId val="-161740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2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400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19328"/>
        <c:axId val="-1614837824"/>
      </c:barChart>
      <c:catAx>
        <c:axId val="-16148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9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18784"/>
        <c:axId val="-1614813888"/>
      </c:barChart>
      <c:catAx>
        <c:axId val="-161481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1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8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1504"/>
        <c:axId val="-1614834016"/>
      </c:barChart>
      <c:catAx>
        <c:axId val="-16148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1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679536"/>
        <c:axId val="-1617681168"/>
      </c:barChart>
      <c:catAx>
        <c:axId val="-161767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68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79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2048"/>
        <c:axId val="-1614836736"/>
      </c:barChart>
      <c:catAx>
        <c:axId val="-16148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2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39456"/>
        <c:axId val="-1614841088"/>
      </c:barChart>
      <c:catAx>
        <c:axId val="-161483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4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94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9120"/>
        <c:axId val="-1614838912"/>
      </c:barChart>
      <c:catAx>
        <c:axId val="-16148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9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43264"/>
        <c:axId val="-1614818240"/>
      </c:barChart>
      <c:catAx>
        <c:axId val="-16148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1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43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35104"/>
        <c:axId val="-1614833472"/>
      </c:barChart>
      <c:catAx>
        <c:axId val="-16148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5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35648"/>
        <c:axId val="-1614824768"/>
      </c:barChart>
      <c:catAx>
        <c:axId val="-16148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2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5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6400"/>
        <c:axId val="-1614838368"/>
      </c:barChart>
      <c:catAx>
        <c:axId val="-161482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6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15520"/>
        <c:axId val="-1614827488"/>
      </c:barChart>
      <c:catAx>
        <c:axId val="-16148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2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5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30208"/>
        <c:axId val="-1614814976"/>
      </c:barChart>
      <c:catAx>
        <c:axId val="-16148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1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0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2592"/>
        <c:axId val="-1614842176"/>
      </c:barChart>
      <c:catAx>
        <c:axId val="-16148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4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2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680080"/>
        <c:axId val="-1374082688"/>
      </c:barChart>
      <c:catAx>
        <c:axId val="-161768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7408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680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37280"/>
        <c:axId val="-1614836192"/>
      </c:barChart>
      <c:catAx>
        <c:axId val="-16148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7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34560"/>
        <c:axId val="-1614813344"/>
      </c:barChart>
      <c:catAx>
        <c:axId val="-16148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4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17152"/>
        <c:axId val="-1614825312"/>
      </c:barChart>
      <c:catAx>
        <c:axId val="-161481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2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7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0960"/>
        <c:axId val="-1614832928"/>
      </c:barChart>
      <c:catAx>
        <c:axId val="-16148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0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32384"/>
        <c:axId val="-1614817696"/>
      </c:barChart>
      <c:catAx>
        <c:axId val="-16148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1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2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31840"/>
        <c:axId val="-1614831296"/>
      </c:barChart>
      <c:catAx>
        <c:axId val="-16148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1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19872"/>
        <c:axId val="-1614830752"/>
      </c:barChart>
      <c:catAx>
        <c:axId val="-16148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3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3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9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40544"/>
        <c:axId val="-1614840000"/>
      </c:barChart>
      <c:catAx>
        <c:axId val="-16148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4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4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40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9664"/>
        <c:axId val="-1614828576"/>
      </c:barChart>
      <c:catAx>
        <c:axId val="-16148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2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9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12800"/>
        <c:axId val="-1614828032"/>
      </c:barChart>
      <c:catAx>
        <c:axId val="-1614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2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2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4081056"/>
        <c:axId val="-1374084320"/>
      </c:barChart>
      <c:catAx>
        <c:axId val="-13740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7408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81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6944"/>
        <c:axId val="-1614816608"/>
      </c:barChart>
      <c:catAx>
        <c:axId val="-16148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1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6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4224"/>
        <c:axId val="-1614823680"/>
      </c:barChart>
      <c:catAx>
        <c:axId val="-16148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2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4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16064"/>
        <c:axId val="-1614812256"/>
      </c:barChart>
      <c:catAx>
        <c:axId val="-16148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1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6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3136"/>
        <c:axId val="-1614814432"/>
      </c:barChart>
      <c:catAx>
        <c:axId val="-16148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3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42720"/>
        <c:axId val="-1614811712"/>
      </c:barChart>
      <c:catAx>
        <c:axId val="-16148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1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1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42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25856"/>
        <c:axId val="-1614843808"/>
      </c:barChart>
      <c:catAx>
        <c:axId val="-16148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4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484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25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4841632"/>
        <c:axId val="-1617997824"/>
      </c:barChart>
      <c:catAx>
        <c:axId val="-16148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99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4841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7616"/>
        <c:axId val="-1618010880"/>
      </c:barChart>
      <c:catAx>
        <c:axId val="-161800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7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96736"/>
        <c:axId val="-1618019584"/>
      </c:barChart>
      <c:catAx>
        <c:axId val="-16179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6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90752"/>
        <c:axId val="-1618000000"/>
      </c:barChart>
      <c:catAx>
        <c:axId val="-161799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0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0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4079424"/>
        <c:axId val="-1374078880"/>
      </c:barChart>
      <c:catAx>
        <c:axId val="-13740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7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7407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79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17408"/>
        <c:axId val="-1617994016"/>
      </c:barChart>
      <c:catAx>
        <c:axId val="-161801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99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7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18496"/>
        <c:axId val="-1617992384"/>
      </c:barChart>
      <c:catAx>
        <c:axId val="-161801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99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8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16864"/>
        <c:axId val="-1618016320"/>
      </c:barChart>
      <c:catAx>
        <c:axId val="-161801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6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15776"/>
        <c:axId val="-1617991840"/>
      </c:barChart>
      <c:catAx>
        <c:axId val="-16180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99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5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5984"/>
        <c:axId val="-1618003808"/>
      </c:barChart>
      <c:catAx>
        <c:axId val="-16180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0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59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14144"/>
        <c:axId val="-1617996192"/>
      </c:barChart>
      <c:catAx>
        <c:axId val="-16180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99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4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93472"/>
        <c:axId val="-1617992928"/>
      </c:barChart>
      <c:catAx>
        <c:axId val="-161799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99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3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5440"/>
        <c:axId val="-1618013600"/>
      </c:barChart>
      <c:catAx>
        <c:axId val="-161800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5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8704"/>
        <c:axId val="-1617991296"/>
      </c:barChart>
      <c:catAx>
        <c:axId val="-16180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99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8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3264"/>
        <c:axId val="-1618008160"/>
      </c:barChart>
      <c:catAx>
        <c:axId val="-161800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0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3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4078336"/>
        <c:axId val="-1374077792"/>
      </c:barChart>
      <c:catAx>
        <c:axId val="-137407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7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74077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78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95104"/>
        <c:axId val="-1618007072"/>
      </c:barChart>
      <c:catAx>
        <c:axId val="-16179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0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5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98912"/>
        <c:axId val="-1618013056"/>
      </c:barChart>
      <c:catAx>
        <c:axId val="-16179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8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15232"/>
        <c:axId val="-1618012512"/>
      </c:barChart>
      <c:catAx>
        <c:axId val="-161801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5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11968"/>
        <c:axId val="-1618014688"/>
      </c:barChart>
      <c:catAx>
        <c:axId val="-16180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1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90208"/>
        <c:axId val="-1618009792"/>
      </c:barChart>
      <c:catAx>
        <c:axId val="-161799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0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6528"/>
        <c:axId val="-1618004896"/>
      </c:barChart>
      <c:catAx>
        <c:axId val="-161800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0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65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89664"/>
        <c:axId val="-1618019040"/>
      </c:barChart>
      <c:catAx>
        <c:axId val="-16179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89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2176"/>
        <c:axId val="-1618011424"/>
      </c:barChart>
      <c:catAx>
        <c:axId val="-16180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2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98368"/>
        <c:axId val="-1617997280"/>
      </c:barChart>
      <c:catAx>
        <c:axId val="-161799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99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8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17952"/>
        <c:axId val="-1618010336"/>
      </c:barChart>
      <c:catAx>
        <c:axId val="-16180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1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17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4077248"/>
        <c:axId val="-1374083776"/>
      </c:barChart>
      <c:catAx>
        <c:axId val="-137407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7408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772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94560"/>
        <c:axId val="-1618009248"/>
      </c:barChart>
      <c:catAx>
        <c:axId val="-16179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0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4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4352"/>
        <c:axId val="-1618002720"/>
      </c:barChart>
      <c:catAx>
        <c:axId val="-161800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0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4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1632"/>
        <c:axId val="-1618001088"/>
      </c:barChart>
      <c:catAx>
        <c:axId val="-16180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0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1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00544"/>
        <c:axId val="-1617999456"/>
      </c:barChart>
      <c:catAx>
        <c:axId val="-16180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799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00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7995648"/>
        <c:axId val="-1618033728"/>
      </c:barChart>
      <c:catAx>
        <c:axId val="-16179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7995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1216"/>
        <c:axId val="-1618036992"/>
      </c:barChart>
      <c:catAx>
        <c:axId val="-16180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1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6784"/>
        <c:axId val="-1618031552"/>
      </c:barChart>
      <c:catAx>
        <c:axId val="-16180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6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4480"/>
        <c:axId val="-1618053312"/>
      </c:barChart>
      <c:catAx>
        <c:axId val="-16180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5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5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4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51136"/>
        <c:axId val="-1618047872"/>
      </c:barChart>
      <c:catAx>
        <c:axId val="-161805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4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51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32640"/>
        <c:axId val="-1618022848"/>
      </c:barChart>
      <c:catAx>
        <c:axId val="-16180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2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2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7636224"/>
        <c:axId val="-1567635136"/>
      </c:barChart>
      <c:catAx>
        <c:axId val="-15676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763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763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7636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4081600"/>
        <c:axId val="-1374083232"/>
      </c:barChart>
      <c:catAx>
        <c:axId val="-13740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8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7408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81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30464"/>
        <c:axId val="-1618041888"/>
      </c:barChart>
      <c:catAx>
        <c:axId val="-16180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4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0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9920"/>
        <c:axId val="-1618047328"/>
      </c:barChart>
      <c:catAx>
        <c:axId val="-16180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4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9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5152"/>
        <c:axId val="-1618027200"/>
      </c:barChart>
      <c:catAx>
        <c:axId val="-16180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2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5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6656"/>
        <c:axId val="-1618046240"/>
      </c:barChart>
      <c:catAx>
        <c:axId val="-161802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6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4608"/>
        <c:axId val="-1618029376"/>
      </c:barChart>
      <c:catAx>
        <c:axId val="-16180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29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4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31008"/>
        <c:axId val="-1618033184"/>
      </c:barChart>
      <c:catAx>
        <c:axId val="-161803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1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4064"/>
        <c:axId val="-1618034816"/>
      </c:barChart>
      <c:catAx>
        <c:axId val="-16180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4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53856"/>
        <c:axId val="-1618041344"/>
      </c:barChart>
      <c:catAx>
        <c:axId val="-161805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4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53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8416"/>
        <c:axId val="-1618037536"/>
      </c:barChart>
      <c:catAx>
        <c:axId val="-16180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8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8832"/>
        <c:axId val="-1618040800"/>
      </c:barChart>
      <c:catAx>
        <c:axId val="-161802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4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8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4082144"/>
        <c:axId val="-1374080512"/>
      </c:barChart>
      <c:catAx>
        <c:axId val="-13740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8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7408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82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0256"/>
        <c:axId val="-1618028288"/>
      </c:barChart>
      <c:catAx>
        <c:axId val="-161804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2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0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3936"/>
        <c:axId val="-1618039712"/>
      </c:barChart>
      <c:catAx>
        <c:axId val="-16180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3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39168"/>
        <c:axId val="-1618034272"/>
      </c:barChart>
      <c:catAx>
        <c:axId val="-161803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9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32096"/>
        <c:axId val="-1618027744"/>
      </c:barChart>
      <c:catAx>
        <c:axId val="-16180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2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2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38624"/>
        <c:axId val="-1618052768"/>
      </c:barChart>
      <c:catAx>
        <c:axId val="-16180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5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5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8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5696"/>
        <c:axId val="-1618038080"/>
      </c:barChart>
      <c:catAx>
        <c:axId val="-16180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5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6112"/>
        <c:axId val="-1618042976"/>
      </c:barChart>
      <c:catAx>
        <c:axId val="-16180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4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6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3520"/>
        <c:axId val="-1618052224"/>
      </c:barChart>
      <c:catAx>
        <c:axId val="-16180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5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5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3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35904"/>
        <c:axId val="-1618025568"/>
      </c:barChart>
      <c:catAx>
        <c:axId val="-161803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2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5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2432"/>
        <c:axId val="-1618036448"/>
      </c:barChart>
      <c:catAx>
        <c:axId val="-161804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3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2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4079968"/>
        <c:axId val="-1581145104"/>
      </c:barChart>
      <c:catAx>
        <c:axId val="-13740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14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374079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5024"/>
        <c:axId val="-1618051680"/>
      </c:barChart>
      <c:catAx>
        <c:axId val="-161802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5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5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5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35360"/>
        <c:axId val="-1618023392"/>
      </c:barChart>
      <c:catAx>
        <c:axId val="-16180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2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35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2304"/>
        <c:axId val="-1618021760"/>
      </c:barChart>
      <c:catAx>
        <c:axId val="-161802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2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2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50592"/>
        <c:axId val="-1618054400"/>
      </c:barChart>
      <c:catAx>
        <c:axId val="-16180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5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5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50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20672"/>
        <c:axId val="-1618020128"/>
      </c:barChart>
      <c:catAx>
        <c:axId val="-161802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2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20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50048"/>
        <c:axId val="-1618049504"/>
      </c:barChart>
      <c:catAx>
        <c:axId val="-16180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80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50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048960"/>
        <c:axId val="-1613532288"/>
      </c:barChart>
      <c:catAx>
        <c:axId val="-16180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8048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8480"/>
        <c:axId val="-1613531200"/>
      </c:barChart>
      <c:catAx>
        <c:axId val="-16135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8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6512"/>
        <c:axId val="-1613536640"/>
      </c:barChart>
      <c:catAx>
        <c:axId val="-16135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6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5760"/>
        <c:axId val="-1613520320"/>
      </c:barChart>
      <c:catAx>
        <c:axId val="-16135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2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5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140208"/>
        <c:axId val="-1581144560"/>
      </c:barChart>
      <c:catAx>
        <c:axId val="-158114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14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0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42080"/>
        <c:axId val="-1613536096"/>
      </c:barChart>
      <c:catAx>
        <c:axId val="-161354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2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2704"/>
        <c:axId val="-1613537728"/>
      </c:barChart>
      <c:catAx>
        <c:axId val="-16135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2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2496"/>
        <c:axId val="-1613525216"/>
      </c:barChart>
      <c:catAx>
        <c:axId val="-16135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2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2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40448"/>
        <c:axId val="-1613514336"/>
      </c:barChart>
      <c:catAx>
        <c:axId val="-16135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1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0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37184"/>
        <c:axId val="-1613540992"/>
      </c:barChart>
      <c:catAx>
        <c:axId val="-16135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40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7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39904"/>
        <c:axId val="-1613529024"/>
      </c:barChart>
      <c:catAx>
        <c:axId val="-16135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2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9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9232"/>
        <c:axId val="-1613533376"/>
      </c:barChart>
      <c:catAx>
        <c:axId val="-161351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9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0864"/>
        <c:axId val="-1613533920"/>
      </c:barChart>
      <c:catAx>
        <c:axId val="-161352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0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35552"/>
        <c:axId val="-1613532832"/>
      </c:barChart>
      <c:catAx>
        <c:axId val="-16135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5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7936"/>
        <c:axId val="-1613535008"/>
      </c:barChart>
      <c:catAx>
        <c:axId val="-161352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7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141840"/>
        <c:axId val="-1581142384"/>
      </c:barChart>
      <c:catAx>
        <c:axId val="-158114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14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1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31744"/>
        <c:axId val="-1613530656"/>
      </c:barChart>
      <c:catAx>
        <c:axId val="-16135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0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1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8144"/>
        <c:axId val="-1613530112"/>
      </c:barChart>
      <c:catAx>
        <c:axId val="-16135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8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5968"/>
        <c:axId val="-1613534464"/>
      </c:barChart>
      <c:catAx>
        <c:axId val="-161351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5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41536"/>
        <c:axId val="-1613529568"/>
      </c:barChart>
      <c:catAx>
        <c:axId val="-16135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2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1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6848"/>
        <c:axId val="-1613543712"/>
      </c:barChart>
      <c:catAx>
        <c:axId val="-161352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4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6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43168"/>
        <c:axId val="-1613518688"/>
      </c:barChart>
      <c:catAx>
        <c:axId val="-161354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1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3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1952"/>
        <c:axId val="-1613538272"/>
      </c:barChart>
      <c:catAx>
        <c:axId val="-161352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1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7392"/>
        <c:axId val="-1613542624"/>
      </c:barChart>
      <c:catAx>
        <c:axId val="-161352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4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7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5424"/>
        <c:axId val="-1613526304"/>
      </c:barChart>
      <c:catAx>
        <c:axId val="-161351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2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5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4672"/>
        <c:axId val="-1613517600"/>
      </c:barChart>
      <c:catAx>
        <c:axId val="-161352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1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4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147280"/>
        <c:axId val="-1581144016"/>
      </c:barChart>
      <c:catAx>
        <c:axId val="-158114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14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7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1408"/>
        <c:axId val="-1613524128"/>
      </c:barChart>
      <c:catAx>
        <c:axId val="-1613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2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1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23584"/>
        <c:axId val="-1613519776"/>
      </c:barChart>
      <c:catAx>
        <c:axId val="-161352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1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3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44256"/>
        <c:axId val="-1613513792"/>
      </c:barChart>
      <c:catAx>
        <c:axId val="-161354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1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4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39360"/>
        <c:axId val="-1613523040"/>
      </c:barChart>
      <c:catAx>
        <c:axId val="-16135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2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9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4880"/>
        <c:axId val="-1613517056"/>
      </c:barChart>
      <c:catAx>
        <c:axId val="-16135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1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4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2160"/>
        <c:axId val="-1613513248"/>
      </c:barChart>
      <c:catAx>
        <c:axId val="-16135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1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2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38816"/>
        <c:axId val="-1613545344"/>
      </c:barChart>
      <c:catAx>
        <c:axId val="-161353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4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38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1616"/>
        <c:axId val="-1613544800"/>
      </c:barChart>
      <c:catAx>
        <c:axId val="-161351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4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1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1072"/>
        <c:axId val="-1613509984"/>
      </c:barChart>
      <c:catAx>
        <c:axId val="-16135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0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1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5088"/>
        <c:axId val="-1613486592"/>
      </c:barChart>
      <c:catAx>
        <c:axId val="-16135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8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5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141296"/>
        <c:axId val="-1581143472"/>
      </c:barChart>
      <c:catAx>
        <c:axId val="-158114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14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1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2368"/>
        <c:axId val="-1613480608"/>
      </c:barChart>
      <c:catAx>
        <c:axId val="-16135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8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2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10528"/>
        <c:axId val="-1613496384"/>
      </c:barChart>
      <c:catAx>
        <c:axId val="-16135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105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99648"/>
        <c:axId val="-1613501824"/>
      </c:barChart>
      <c:catAx>
        <c:axId val="-16134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0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9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93664"/>
        <c:axId val="-1613497472"/>
      </c:barChart>
      <c:catAx>
        <c:axId val="-16134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3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0736"/>
        <c:axId val="-1613496928"/>
      </c:barChart>
      <c:catAx>
        <c:axId val="-16135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0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9440"/>
        <c:axId val="-1613495840"/>
      </c:barChart>
      <c:catAx>
        <c:axId val="-16135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9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4544"/>
        <c:axId val="-1613489856"/>
      </c:barChart>
      <c:catAx>
        <c:axId val="-16135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8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4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3456"/>
        <c:axId val="-1613508896"/>
      </c:barChart>
      <c:catAx>
        <c:axId val="-16135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0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34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7264"/>
        <c:axId val="-1613488768"/>
      </c:barChart>
      <c:catAx>
        <c:axId val="-16135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8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7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82240"/>
        <c:axId val="-1613495296"/>
      </c:barChart>
      <c:catAx>
        <c:axId val="-16134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2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140752"/>
        <c:axId val="-1581145648"/>
      </c:barChart>
      <c:catAx>
        <c:axId val="-158114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14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0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89312"/>
        <c:axId val="-1613498560"/>
      </c:barChart>
      <c:catAx>
        <c:axId val="-16134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9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94752"/>
        <c:axId val="-1613493120"/>
      </c:barChart>
      <c:catAx>
        <c:axId val="-16134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4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4000"/>
        <c:axId val="-1613490944"/>
      </c:barChart>
      <c:catAx>
        <c:axId val="-16135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4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94208"/>
        <c:axId val="-1613492576"/>
      </c:barChart>
      <c:catAx>
        <c:axId val="-16134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4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81696"/>
        <c:axId val="-1613502912"/>
      </c:barChart>
      <c:catAx>
        <c:axId val="-16134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0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1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91488"/>
        <c:axId val="-1613492032"/>
      </c:barChart>
      <c:catAx>
        <c:axId val="-161349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1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90400"/>
        <c:axId val="-1613488224"/>
      </c:barChart>
      <c:catAx>
        <c:axId val="-16134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8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0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82784"/>
        <c:axId val="-1613508352"/>
      </c:barChart>
      <c:catAx>
        <c:axId val="-16134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0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2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6176"/>
        <c:axId val="-1613499104"/>
      </c:barChart>
      <c:catAx>
        <c:axId val="-16135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9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6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6720"/>
        <c:axId val="-1613487680"/>
      </c:barChart>
      <c:catAx>
        <c:axId val="-16135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8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6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146736"/>
        <c:axId val="-1581146192"/>
      </c:barChart>
      <c:catAx>
        <c:axId val="-158114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114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6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81152"/>
        <c:axId val="-1613505632"/>
      </c:barChart>
      <c:catAx>
        <c:axId val="-16134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0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1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87136"/>
        <c:axId val="-1613486048"/>
      </c:barChart>
      <c:catAx>
        <c:axId val="-16134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8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7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501280"/>
        <c:axId val="-1613507808"/>
      </c:barChart>
      <c:catAx>
        <c:axId val="-16135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0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1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84960"/>
        <c:axId val="-1613485504"/>
      </c:barChart>
      <c:catAx>
        <c:axId val="-16134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8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4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84416"/>
        <c:axId val="-1613483872"/>
      </c:barChart>
      <c:catAx>
        <c:axId val="-16134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48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4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83328"/>
        <c:axId val="-1613500192"/>
      </c:barChart>
      <c:catAx>
        <c:axId val="-16134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50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350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83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3498016"/>
        <c:axId val="-1504316800"/>
      </c:barChart>
      <c:catAx>
        <c:axId val="-16134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1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3498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7760"/>
        <c:axId val="-1504293408"/>
      </c:barChart>
      <c:catAx>
        <c:axId val="-15042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3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9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7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15168"/>
        <c:axId val="-1504297216"/>
      </c:barChart>
      <c:catAx>
        <c:axId val="-15043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9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5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6672"/>
        <c:axId val="-1504292864"/>
      </c:barChart>
      <c:catAx>
        <c:axId val="-15042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9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6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1142928"/>
        <c:axId val="-1555335280"/>
      </c:barChart>
      <c:catAx>
        <c:axId val="-158114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33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1142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22240"/>
        <c:axId val="-1504303200"/>
      </c:barChart>
      <c:catAx>
        <c:axId val="-15043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2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01024"/>
        <c:axId val="-1504320608"/>
      </c:barChart>
      <c:catAx>
        <c:axId val="-15043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2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1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2320"/>
        <c:axId val="-1504301568"/>
      </c:barChart>
      <c:catAx>
        <c:axId val="-15042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2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25504"/>
        <c:axId val="-1504307552"/>
      </c:barChart>
      <c:catAx>
        <c:axId val="-15043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5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00480"/>
        <c:axId val="-1504312992"/>
      </c:barChart>
      <c:catAx>
        <c:axId val="-15043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1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0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11360"/>
        <c:axId val="-1504298848"/>
      </c:barChart>
      <c:catAx>
        <c:axId val="-15043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9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1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14080"/>
        <c:axId val="-1504302112"/>
      </c:barChart>
      <c:catAx>
        <c:axId val="-150431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4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8304"/>
        <c:axId val="-1504296128"/>
      </c:barChart>
      <c:catAx>
        <c:axId val="-150429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9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8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23872"/>
        <c:axId val="-1504316256"/>
      </c:barChart>
      <c:catAx>
        <c:axId val="-150432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1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3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12448"/>
        <c:axId val="-1504320064"/>
      </c:barChart>
      <c:catAx>
        <c:axId val="-15043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2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2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7634048"/>
        <c:axId val="-1546725424"/>
      </c:barChart>
      <c:catAx>
        <c:axId val="-156763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4672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7634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5338000"/>
        <c:axId val="-1555335824"/>
      </c:barChart>
      <c:catAx>
        <c:axId val="-155533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33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8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9936"/>
        <c:axId val="-1504323328"/>
      </c:barChart>
      <c:catAx>
        <c:axId val="-150429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2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9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06464"/>
        <c:axId val="-1504308640"/>
      </c:barChart>
      <c:catAx>
        <c:axId val="-15043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6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9392"/>
        <c:axId val="-1504317344"/>
      </c:barChart>
      <c:catAx>
        <c:axId val="-15042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1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9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5584"/>
        <c:axId val="-1504311904"/>
      </c:barChart>
      <c:catAx>
        <c:axId val="-15042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1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5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24960"/>
        <c:axId val="-1504295040"/>
      </c:barChart>
      <c:catAx>
        <c:axId val="-15043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9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4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1776"/>
        <c:axId val="-1504294496"/>
      </c:barChart>
      <c:catAx>
        <c:axId val="-150429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9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1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24416"/>
        <c:axId val="-1504315712"/>
      </c:barChart>
      <c:catAx>
        <c:axId val="-150432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1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4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10816"/>
        <c:axId val="-1504293952"/>
      </c:barChart>
      <c:catAx>
        <c:axId val="-15043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9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0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1232"/>
        <c:axId val="-1504318432"/>
      </c:barChart>
      <c:catAx>
        <c:axId val="-15042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1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1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22784"/>
        <c:axId val="-1504319520"/>
      </c:barChart>
      <c:catAx>
        <c:axId val="-15043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1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2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5334736"/>
        <c:axId val="-1555334192"/>
      </c:barChart>
      <c:catAx>
        <c:axId val="-155533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33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4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14624"/>
        <c:axId val="-1504310272"/>
      </c:barChart>
      <c:catAx>
        <c:axId val="-1504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1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4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13536"/>
        <c:axId val="-1504321152"/>
      </c:barChart>
      <c:catAx>
        <c:axId val="-15043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21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3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07008"/>
        <c:axId val="-1504321696"/>
      </c:barChart>
      <c:catAx>
        <c:axId val="-15043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2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2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7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18976"/>
        <c:axId val="-1504308096"/>
      </c:barChart>
      <c:catAx>
        <c:axId val="-15043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8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17888"/>
        <c:axId val="-1504309728"/>
      </c:barChart>
      <c:catAx>
        <c:axId val="-15043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17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09184"/>
        <c:axId val="-1504305920"/>
      </c:barChart>
      <c:catAx>
        <c:axId val="-150430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9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05376"/>
        <c:axId val="-1504304832"/>
      </c:barChart>
      <c:catAx>
        <c:axId val="-150430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5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04288"/>
        <c:axId val="-1504303744"/>
      </c:barChart>
      <c:catAx>
        <c:axId val="-15043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30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4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302656"/>
        <c:axId val="-1504265120"/>
      </c:barChart>
      <c:catAx>
        <c:axId val="-15043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6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302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62400"/>
        <c:axId val="-1504274912"/>
      </c:barChart>
      <c:catAx>
        <c:axId val="-15042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7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2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5333648"/>
        <c:axId val="-1555337456"/>
      </c:barChart>
      <c:catAx>
        <c:axId val="-155533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33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3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9264"/>
        <c:axId val="-1504284160"/>
      </c:barChart>
      <c:catAx>
        <c:axId val="-15042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8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9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6544"/>
        <c:axId val="-1504274368"/>
      </c:barChart>
      <c:catAx>
        <c:axId val="-150427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7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6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90688"/>
        <c:axId val="-1504261856"/>
      </c:barChart>
      <c:catAx>
        <c:axId val="-150429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6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0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68928"/>
        <c:axId val="-1504260768"/>
      </c:barChart>
      <c:catAx>
        <c:axId val="-150426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60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8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66752"/>
        <c:axId val="-1504270016"/>
      </c:barChart>
      <c:catAx>
        <c:axId val="-1504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7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6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6000"/>
        <c:axId val="-1504282528"/>
      </c:barChart>
      <c:catAx>
        <c:axId val="-150427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8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6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81984"/>
        <c:axId val="-1504265664"/>
      </c:barChart>
      <c:catAx>
        <c:axId val="-15042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6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19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83616"/>
        <c:axId val="-1504275456"/>
      </c:barChart>
      <c:catAx>
        <c:axId val="-15042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7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3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81440"/>
        <c:axId val="-1504289056"/>
      </c:barChart>
      <c:catAx>
        <c:axId val="-15042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1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64576"/>
        <c:axId val="-1504283072"/>
      </c:barChart>
      <c:catAx>
        <c:axId val="-150426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8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4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5338544"/>
        <c:axId val="-1555333104"/>
      </c:barChart>
      <c:catAx>
        <c:axId val="-155533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33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8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64032"/>
        <c:axId val="-1504280896"/>
      </c:barChart>
      <c:catAx>
        <c:axId val="-15042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8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4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66208"/>
        <c:axId val="-1504261312"/>
      </c:barChart>
      <c:catAx>
        <c:axId val="-15042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6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6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0560"/>
        <c:axId val="-1504289600"/>
      </c:barChart>
      <c:catAx>
        <c:axId val="-15042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8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0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3824"/>
        <c:axId val="-1504272736"/>
      </c:barChart>
      <c:catAx>
        <c:axId val="-150427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7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3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67296"/>
        <c:axId val="-1504263488"/>
      </c:barChart>
      <c:catAx>
        <c:axId val="-15042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6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7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3280"/>
        <c:axId val="-1504262944"/>
      </c:barChart>
      <c:catAx>
        <c:axId val="-15042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6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3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69472"/>
        <c:axId val="-1504272192"/>
      </c:barChart>
      <c:catAx>
        <c:axId val="-15042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7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9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1648"/>
        <c:axId val="-1504279808"/>
      </c:barChart>
      <c:catAx>
        <c:axId val="-15042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7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1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88512"/>
        <c:axId val="-1504290144"/>
      </c:barChart>
      <c:catAx>
        <c:axId val="-15042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9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8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8720"/>
        <c:axId val="-1504280352"/>
      </c:barChart>
      <c:catAx>
        <c:axId val="-15042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8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8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5332560"/>
        <c:axId val="-1555332016"/>
      </c:barChart>
      <c:catAx>
        <c:axId val="-155533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33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2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87968"/>
        <c:axId val="-1504268384"/>
      </c:barChart>
      <c:catAx>
        <c:axId val="-15042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6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7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86336"/>
        <c:axId val="-1504287424"/>
      </c:barChart>
      <c:catAx>
        <c:axId val="-150428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8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6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85248"/>
        <c:axId val="-1504271104"/>
      </c:barChart>
      <c:catAx>
        <c:axId val="-15042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7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52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84704"/>
        <c:axId val="-1504278176"/>
      </c:barChart>
      <c:catAx>
        <c:axId val="-15042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78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4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7632"/>
        <c:axId val="-1504267840"/>
      </c:barChart>
      <c:catAx>
        <c:axId val="-15042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6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67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7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77088"/>
        <c:axId val="-1504285792"/>
      </c:barChart>
      <c:catAx>
        <c:axId val="-15042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0428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77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286880"/>
        <c:axId val="-1460920688"/>
      </c:barChart>
      <c:catAx>
        <c:axId val="-15042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2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04286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7760"/>
        <c:axId val="-1460914704"/>
      </c:barChart>
      <c:catAx>
        <c:axId val="-146092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1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7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5920"/>
        <c:axId val="-1460934832"/>
      </c:barChart>
      <c:catAx>
        <c:axId val="-146093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3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5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1024"/>
        <c:axId val="-1460932112"/>
      </c:barChart>
      <c:catAx>
        <c:axId val="-146093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3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1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5331472"/>
        <c:axId val="-1555336912"/>
      </c:barChart>
      <c:catAx>
        <c:axId val="-155533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33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1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4288"/>
        <c:axId val="-1460933200"/>
      </c:barChart>
      <c:catAx>
        <c:axId val="-146093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3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4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7552"/>
        <c:axId val="-1460910352"/>
      </c:barChart>
      <c:catAx>
        <c:axId val="-146093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1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7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19600"/>
        <c:axId val="-1460937008"/>
      </c:barChart>
      <c:catAx>
        <c:axId val="-146091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3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9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19056"/>
        <c:axId val="-1460929392"/>
      </c:barChart>
      <c:catAx>
        <c:axId val="-146091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2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9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18512"/>
        <c:axId val="-1460910896"/>
      </c:barChart>
      <c:catAx>
        <c:axId val="-146091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1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8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3744"/>
        <c:axId val="-1460936464"/>
      </c:barChart>
      <c:catAx>
        <c:axId val="-146093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3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3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8848"/>
        <c:axId val="-1460935376"/>
      </c:barChart>
      <c:catAx>
        <c:axId val="-146092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35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8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17424"/>
        <c:axId val="-1460932656"/>
      </c:barChart>
      <c:catAx>
        <c:axId val="-146091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3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7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8640"/>
        <c:axId val="-1460909808"/>
      </c:barChart>
      <c:catAx>
        <c:axId val="-146093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0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0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8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15792"/>
        <c:axId val="-1460928304"/>
      </c:barChart>
      <c:catAx>
        <c:axId val="-146091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2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5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5336368"/>
        <c:axId val="-1612208528"/>
      </c:barChart>
      <c:catAx>
        <c:axId val="-155533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220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55336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1568"/>
        <c:axId val="-1460938096"/>
      </c:barChart>
      <c:catAx>
        <c:axId val="-146093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3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1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9936"/>
        <c:axId val="-1460911984"/>
      </c:barChart>
      <c:catAx>
        <c:axId val="-146092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1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9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0480"/>
        <c:axId val="-1460926672"/>
      </c:barChart>
      <c:catAx>
        <c:axId val="-146093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2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0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7216"/>
        <c:axId val="-1460915248"/>
      </c:barChart>
      <c:catAx>
        <c:axId val="-146092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1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7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6128"/>
        <c:axId val="-1460917968"/>
      </c:barChart>
      <c:catAx>
        <c:axId val="-146092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1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61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5584"/>
        <c:axId val="-1460920144"/>
      </c:barChart>
      <c:catAx>
        <c:axId val="-146092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2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5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09264"/>
        <c:axId val="-1460908720"/>
      </c:barChart>
      <c:catAx>
        <c:axId val="-146090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0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0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09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5040"/>
        <c:axId val="-1460924496"/>
      </c:barChart>
      <c:catAx>
        <c:axId val="-146092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2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5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3952"/>
        <c:axId val="-1460923408"/>
      </c:barChart>
      <c:catAx>
        <c:axId val="-146092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3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2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3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16336"/>
        <c:axId val="-1460916880"/>
      </c:barChart>
      <c:catAx>
        <c:axId val="-146091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1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6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2204176"/>
        <c:axId val="-1612205264"/>
      </c:barChart>
      <c:catAx>
        <c:axId val="-161220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220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4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2864"/>
        <c:axId val="-1460922320"/>
      </c:barChart>
      <c:catAx>
        <c:axId val="-146092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2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2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14160"/>
        <c:axId val="-1460921776"/>
      </c:barChart>
      <c:catAx>
        <c:axId val="-146091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2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4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21232"/>
        <c:axId val="-1460913616"/>
      </c:barChart>
      <c:catAx>
        <c:axId val="-146092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1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21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13072"/>
        <c:axId val="-1460912528"/>
      </c:barChart>
      <c:catAx>
        <c:axId val="-14609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1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3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11440"/>
        <c:axId val="-1460942448"/>
      </c:barChart>
      <c:catAx>
        <c:axId val="-146091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11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71824"/>
        <c:axId val="-1460954960"/>
      </c:barChart>
      <c:catAx>
        <c:axId val="-146097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5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71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1360"/>
        <c:axId val="-1460962032"/>
      </c:barChart>
      <c:catAx>
        <c:axId val="-146094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1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1904"/>
        <c:axId val="-1460954416"/>
      </c:barChart>
      <c:catAx>
        <c:axId val="-146094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5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1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9520"/>
        <c:axId val="-1460957680"/>
      </c:barChart>
      <c:catAx>
        <c:axId val="-146094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5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9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7136"/>
        <c:axId val="-1460958224"/>
      </c:barChart>
      <c:catAx>
        <c:axId val="-146095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5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7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2206352"/>
        <c:axId val="-1612209616"/>
      </c:barChart>
      <c:catAx>
        <c:axId val="-161220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2209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6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63120"/>
        <c:axId val="-1460970192"/>
      </c:barChart>
      <c:catAx>
        <c:axId val="-146096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7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7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3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69648"/>
        <c:axId val="-1460945712"/>
      </c:barChart>
      <c:catAx>
        <c:axId val="-146096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4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9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1152"/>
        <c:axId val="-1460965296"/>
      </c:barChart>
      <c:catAx>
        <c:axId val="-146095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1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60400"/>
        <c:axId val="-1460969104"/>
      </c:barChart>
      <c:catAx>
        <c:axId val="-146096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0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2992"/>
        <c:axId val="-1460945168"/>
      </c:barChart>
      <c:catAx>
        <c:axId val="-14609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4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2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68560"/>
        <c:axId val="-1460943536"/>
      </c:barChart>
      <c:catAx>
        <c:axId val="-146096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4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8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3328"/>
        <c:axId val="-1460973456"/>
      </c:barChart>
      <c:catAx>
        <c:axId val="-14609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7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7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3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3872"/>
        <c:axId val="-1460968016"/>
      </c:barChart>
      <c:catAx>
        <c:axId val="-146095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3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6592"/>
        <c:axId val="-1460961488"/>
      </c:barChart>
      <c:catAx>
        <c:axId val="-146095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6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6048"/>
        <c:axId val="-1460955504"/>
      </c:barChart>
      <c:catAx>
        <c:axId val="-146095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5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6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2210160"/>
        <c:axId val="-1612207984"/>
      </c:barChart>
      <c:catAx>
        <c:axId val="-161221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220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10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7888"/>
        <c:axId val="-1460940816"/>
      </c:barChart>
      <c:catAx>
        <c:axId val="-146094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4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7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2784"/>
        <c:axId val="-1460960944"/>
      </c:barChart>
      <c:catAx>
        <c:axId val="-14609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2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4080"/>
        <c:axId val="-1460964752"/>
      </c:barChart>
      <c:catAx>
        <c:axId val="-146094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4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67472"/>
        <c:axId val="-1460959856"/>
      </c:barChart>
      <c:catAx>
        <c:axId val="-146096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5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9728"/>
        <c:axId val="-1460966928"/>
      </c:barChart>
      <c:catAx>
        <c:axId val="-146093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9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9312"/>
        <c:axId val="-1460972912"/>
      </c:barChart>
      <c:catAx>
        <c:axId val="-146095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7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7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9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1696"/>
        <c:axId val="-1460962576"/>
      </c:barChart>
      <c:catAx>
        <c:axId val="-146095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1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70736"/>
        <c:axId val="-1460958768"/>
      </c:barChart>
      <c:catAx>
        <c:axId val="-146097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5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70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52240"/>
        <c:axId val="-1460950608"/>
      </c:barChart>
      <c:catAx>
        <c:axId val="-14609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5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2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0272"/>
        <c:axId val="-1460950064"/>
      </c:barChart>
      <c:catAx>
        <c:axId val="-14609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5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5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0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6729232"/>
        <c:axId val="-1546730320"/>
      </c:barChart>
      <c:catAx>
        <c:axId val="-154672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3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4673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9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2209072"/>
        <c:axId val="-1612207440"/>
      </c:barChart>
      <c:catAx>
        <c:axId val="-161220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220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9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39184"/>
        <c:axId val="-1460948976"/>
      </c:barChart>
      <c:catAx>
        <c:axId val="-146093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4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39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66384"/>
        <c:axId val="-1460946256"/>
      </c:barChart>
      <c:catAx>
        <c:axId val="-146096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4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6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8432"/>
        <c:axId val="-1460947344"/>
      </c:barChart>
      <c:catAx>
        <c:axId val="-146094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4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8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6800"/>
        <c:axId val="-1460965840"/>
      </c:barChart>
      <c:catAx>
        <c:axId val="-146094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6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44624"/>
        <c:axId val="-1460972368"/>
      </c:barChart>
      <c:catAx>
        <c:axId val="-146094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7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7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44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71280"/>
        <c:axId val="-1460964208"/>
      </c:barChart>
      <c:catAx>
        <c:axId val="-14609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964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71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963664"/>
        <c:axId val="-1498516448"/>
      </c:barChart>
      <c:catAx>
        <c:axId val="-146096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963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01216"/>
        <c:axId val="-1498503936"/>
      </c:barChart>
      <c:catAx>
        <c:axId val="-14985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1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18080"/>
        <c:axId val="-1498511008"/>
      </c:barChart>
      <c:catAx>
        <c:axId val="-14985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1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8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11552"/>
        <c:axId val="-1498520256"/>
      </c:barChart>
      <c:catAx>
        <c:axId val="-14985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1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2211248"/>
        <c:axId val="-1612206896"/>
      </c:barChart>
      <c:catAx>
        <c:axId val="-161221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220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112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22432"/>
        <c:axId val="-1498502848"/>
      </c:barChart>
      <c:catAx>
        <c:axId val="-149852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2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8496"/>
        <c:axId val="-1498522976"/>
      </c:barChart>
      <c:catAx>
        <c:axId val="-14984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8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1680"/>
        <c:axId val="-1498509920"/>
      </c:barChart>
      <c:catAx>
        <c:axId val="-149853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1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06112"/>
        <c:axId val="-1498520800"/>
      </c:barChart>
      <c:catAx>
        <c:axId val="-14985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6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07744"/>
        <c:axId val="-1498497952"/>
      </c:barChart>
      <c:catAx>
        <c:axId val="-14985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9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7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0592"/>
        <c:axId val="-1498524064"/>
      </c:barChart>
      <c:catAx>
        <c:axId val="-14985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0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17536"/>
        <c:axId val="-1498500128"/>
      </c:barChart>
      <c:catAx>
        <c:axId val="-14985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7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21344"/>
        <c:axId val="-1498500672"/>
      </c:barChart>
      <c:catAx>
        <c:axId val="-14985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1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12096"/>
        <c:axId val="-1498527328"/>
      </c:barChart>
      <c:catAx>
        <c:axId val="-14985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2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21888"/>
        <c:axId val="-1498519712"/>
      </c:barChart>
      <c:catAx>
        <c:axId val="-14985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1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1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2205808"/>
        <c:axId val="-1612204720"/>
      </c:barChart>
      <c:catAx>
        <c:axId val="-161220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1220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05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05024"/>
        <c:axId val="-1498499584"/>
      </c:barChart>
      <c:catAx>
        <c:axId val="-14985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9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5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03392"/>
        <c:axId val="-1498519168"/>
      </c:barChart>
      <c:catAx>
        <c:axId val="-14985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1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3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16992"/>
        <c:axId val="-1498502304"/>
      </c:barChart>
      <c:catAx>
        <c:axId val="-14985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6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0048"/>
        <c:axId val="-1498515904"/>
      </c:barChart>
      <c:catAx>
        <c:axId val="-149853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1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0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10464"/>
        <c:axId val="-1498518624"/>
      </c:barChart>
      <c:catAx>
        <c:axId val="-14985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1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0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15360"/>
        <c:axId val="-1498523520"/>
      </c:barChart>
      <c:catAx>
        <c:axId val="-149851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5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09376"/>
        <c:axId val="-1498529504"/>
      </c:barChart>
      <c:catAx>
        <c:axId val="-149850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9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14816"/>
        <c:axId val="-1498528416"/>
      </c:barChart>
      <c:catAx>
        <c:axId val="-14985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4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28960"/>
        <c:axId val="-1498507200"/>
      </c:barChart>
      <c:catAx>
        <c:axId val="-14985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8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9040"/>
        <c:axId val="-1498505568"/>
      </c:barChart>
      <c:catAx>
        <c:axId val="-14984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9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2210704"/>
        <c:axId val="-1428199712"/>
      </c:barChart>
      <c:catAx>
        <c:axId val="-161221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2819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612210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08832"/>
        <c:axId val="-1498527872"/>
      </c:barChart>
      <c:catAx>
        <c:axId val="-14985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8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04480"/>
        <c:axId val="-1498506656"/>
      </c:barChart>
      <c:catAx>
        <c:axId val="-14985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4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26240"/>
        <c:axId val="-1498526784"/>
      </c:barChart>
      <c:catAx>
        <c:axId val="-14985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2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6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14272"/>
        <c:axId val="-1498513728"/>
      </c:barChart>
      <c:catAx>
        <c:axId val="-14985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1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4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1136"/>
        <c:axId val="-1498512640"/>
      </c:barChart>
      <c:catAx>
        <c:axId val="-14985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1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1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08288"/>
        <c:axId val="-1498513184"/>
      </c:barChart>
      <c:catAx>
        <c:axId val="-14985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1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1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8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25696"/>
        <c:axId val="-1498501760"/>
      </c:barChart>
      <c:catAx>
        <c:axId val="-14985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0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5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25152"/>
        <c:axId val="-1498497408"/>
      </c:barChart>
      <c:catAx>
        <c:axId val="-14985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9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5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24608"/>
        <c:axId val="-1498481088"/>
      </c:barChart>
      <c:catAx>
        <c:axId val="-14985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24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5776"/>
        <c:axId val="-1498494144"/>
      </c:barChart>
      <c:catAx>
        <c:axId val="-14984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9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5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28200256"/>
        <c:axId val="-1428200800"/>
      </c:barChart>
      <c:catAx>
        <c:axId val="-142820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20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2820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200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85440"/>
        <c:axId val="-1498487616"/>
      </c:barChart>
      <c:catAx>
        <c:axId val="-14984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5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88704"/>
        <c:axId val="-1498489792"/>
      </c:barChart>
      <c:catAx>
        <c:axId val="-14984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8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66944"/>
        <c:axId val="-1498482720"/>
      </c:barChart>
      <c:catAx>
        <c:axId val="-14984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6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3600"/>
        <c:axId val="-1498494688"/>
      </c:barChart>
      <c:catAx>
        <c:axId val="-14984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9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3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87072"/>
        <c:axId val="-1498467488"/>
      </c:barChart>
      <c:catAx>
        <c:axId val="-14984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7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6864"/>
        <c:axId val="-1498472384"/>
      </c:barChart>
      <c:catAx>
        <c:axId val="-149849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6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72928"/>
        <c:axId val="-1498464768"/>
      </c:barChart>
      <c:catAx>
        <c:axId val="-14984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2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69664"/>
        <c:axId val="-1498480544"/>
      </c:barChart>
      <c:catAx>
        <c:axId val="-149846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0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9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71840"/>
        <c:axId val="-1498488160"/>
      </c:barChart>
      <c:catAx>
        <c:axId val="-14984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1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3056"/>
        <c:axId val="-1498489248"/>
      </c:barChart>
      <c:catAx>
        <c:axId val="-14984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3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28195360"/>
        <c:axId val="-1428198080"/>
      </c:barChart>
      <c:catAx>
        <c:axId val="-14281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2819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5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66400"/>
        <c:axId val="-1498479456"/>
      </c:barChart>
      <c:catAx>
        <c:axId val="-14984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6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86528"/>
        <c:axId val="-1498491424"/>
      </c:barChart>
      <c:catAx>
        <c:axId val="-14984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9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65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68576"/>
        <c:axId val="-1498484896"/>
      </c:barChart>
      <c:catAx>
        <c:axId val="-14984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8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0336"/>
        <c:axId val="-1498478368"/>
      </c:barChart>
      <c:catAx>
        <c:axId val="-14984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0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78912"/>
        <c:axId val="-1498485984"/>
      </c:barChart>
      <c:catAx>
        <c:axId val="-14984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8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84352"/>
        <c:axId val="-1498483808"/>
      </c:barChart>
      <c:catAx>
        <c:axId val="-14984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4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2512"/>
        <c:axId val="-1498477280"/>
      </c:barChart>
      <c:catAx>
        <c:axId val="-149849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2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83264"/>
        <c:axId val="-1498477824"/>
      </c:barChart>
      <c:catAx>
        <c:axId val="-149848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3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69120"/>
        <c:axId val="-1498470752"/>
      </c:barChart>
      <c:catAx>
        <c:axId val="-14984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9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82176"/>
        <c:axId val="-1498471296"/>
      </c:barChart>
      <c:catAx>
        <c:axId val="-149848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2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28196992"/>
        <c:axId val="-1428199168"/>
      </c:barChart>
      <c:catAx>
        <c:axId val="-1428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2819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6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81632"/>
        <c:axId val="-1498480000"/>
      </c:barChart>
      <c:catAx>
        <c:axId val="-14984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8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81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70208"/>
        <c:axId val="-1498476736"/>
      </c:barChart>
      <c:catAx>
        <c:axId val="-14984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0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76192"/>
        <c:axId val="-1498475648"/>
      </c:barChart>
      <c:catAx>
        <c:axId val="-149847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6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1968"/>
        <c:axId val="-1498464224"/>
      </c:barChart>
      <c:catAx>
        <c:axId val="-149849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4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1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74016"/>
        <c:axId val="-1498475104"/>
      </c:barChart>
      <c:catAx>
        <c:axId val="-14984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4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0880"/>
        <c:axId val="-1498474560"/>
      </c:barChart>
      <c:catAx>
        <c:axId val="-14984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7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0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73472"/>
        <c:axId val="-1498468032"/>
      </c:barChart>
      <c:catAx>
        <c:axId val="-14984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73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65856"/>
        <c:axId val="-1498465312"/>
      </c:barChart>
      <c:catAx>
        <c:axId val="-14984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5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6320"/>
        <c:axId val="-1498463680"/>
      </c:barChart>
      <c:catAx>
        <c:axId val="-149849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6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63136"/>
        <c:axId val="-1498462592"/>
      </c:barChart>
      <c:catAx>
        <c:axId val="-149846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3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28194816"/>
        <c:axId val="-1428198624"/>
      </c:barChart>
      <c:catAx>
        <c:axId val="-14281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2819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4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95232"/>
        <c:axId val="-1498455520"/>
      </c:barChart>
      <c:catAx>
        <c:axId val="-149849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95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45184"/>
        <c:axId val="-1498452256"/>
      </c:barChart>
      <c:catAx>
        <c:axId val="-14984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5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53888"/>
        <c:axId val="-1498458240"/>
      </c:barChart>
      <c:catAx>
        <c:axId val="-149845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3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56608"/>
        <c:axId val="-1498450624"/>
      </c:barChart>
      <c:catAx>
        <c:axId val="-149845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6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41376"/>
        <c:axId val="-1498447360"/>
      </c:barChart>
      <c:catAx>
        <c:axId val="-149844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4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1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37024"/>
        <c:axId val="-1498458784"/>
      </c:barChart>
      <c:catAx>
        <c:axId val="-149843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37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54976"/>
        <c:axId val="-1498450080"/>
      </c:barChart>
      <c:catAx>
        <c:axId val="-14984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4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41920"/>
        <c:axId val="-1498439200"/>
      </c:barChart>
      <c:catAx>
        <c:axId val="-14984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3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3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1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44096"/>
        <c:axId val="-1498443008"/>
      </c:barChart>
      <c:catAx>
        <c:axId val="-149844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4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4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42464"/>
        <c:axId val="-1498454432"/>
      </c:barChart>
      <c:catAx>
        <c:axId val="-14984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2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28197536"/>
        <c:axId val="-1428196448"/>
      </c:barChart>
      <c:catAx>
        <c:axId val="-14281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2819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7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40832"/>
        <c:axId val="-1498460416"/>
      </c:barChart>
      <c:catAx>
        <c:axId val="-149844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0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59872"/>
        <c:axId val="-1498449536"/>
      </c:barChart>
      <c:catAx>
        <c:axId val="-14984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4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9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43552"/>
        <c:axId val="-1498440288"/>
      </c:barChart>
      <c:catAx>
        <c:axId val="-149844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4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3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36480"/>
        <c:axId val="-1498460960"/>
      </c:barChart>
      <c:catAx>
        <c:axId val="-149843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3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39744"/>
        <c:axId val="-1498446272"/>
      </c:barChart>
      <c:catAx>
        <c:axId val="-14984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4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39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53344"/>
        <c:axId val="-1498444640"/>
      </c:barChart>
      <c:catAx>
        <c:axId val="-149845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4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3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57152"/>
        <c:axId val="-1498438656"/>
      </c:barChart>
      <c:catAx>
        <c:axId val="-14984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3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3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7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38112"/>
        <c:axId val="-1498459328"/>
      </c:barChart>
      <c:catAx>
        <c:axId val="-149843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38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47904"/>
        <c:axId val="-1498457696"/>
      </c:barChart>
      <c:catAx>
        <c:axId val="-14984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7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37568"/>
        <c:axId val="-1498448992"/>
      </c:barChart>
      <c:catAx>
        <c:axId val="-14984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4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37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28195904"/>
        <c:axId val="-1428194272"/>
      </c:barChart>
      <c:catAx>
        <c:axId val="-14281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2819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195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45728"/>
        <c:axId val="-1498448448"/>
      </c:barChart>
      <c:catAx>
        <c:axId val="-14984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4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5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52800"/>
        <c:axId val="-1498446816"/>
      </c:barChart>
      <c:catAx>
        <c:axId val="-14984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4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4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2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51712"/>
        <c:axId val="-1498462048"/>
      </c:barChart>
      <c:catAx>
        <c:axId val="-14984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62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1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61504"/>
        <c:axId val="-1498456064"/>
      </c:barChart>
      <c:catAx>
        <c:axId val="-14984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45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61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451168"/>
        <c:axId val="-1498564864"/>
      </c:barChart>
      <c:catAx>
        <c:axId val="-149845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6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451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63232"/>
        <c:axId val="-1498533312"/>
      </c:barChart>
      <c:catAx>
        <c:axId val="-14985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3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3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66496"/>
        <c:axId val="-1498551808"/>
      </c:barChart>
      <c:catAx>
        <c:axId val="-14985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6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64320"/>
        <c:axId val="-1498565408"/>
      </c:barChart>
      <c:catAx>
        <c:axId val="-149856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6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4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59424"/>
        <c:axId val="-1498558880"/>
      </c:barChart>
      <c:catAx>
        <c:axId val="-14985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9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51264"/>
        <c:axId val="-1498532768"/>
      </c:barChart>
      <c:catAx>
        <c:axId val="-149855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3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1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6729776"/>
        <c:axId val="-1546724880"/>
      </c:barChart>
      <c:catAx>
        <c:axId val="-154672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467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9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28201344"/>
        <c:axId val="-1564915488"/>
      </c:barChart>
      <c:catAx>
        <c:axId val="-142820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28201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52896"/>
        <c:axId val="-1498549088"/>
      </c:barChart>
      <c:catAx>
        <c:axId val="-149855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4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28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8752"/>
        <c:axId val="-1498562688"/>
      </c:barChart>
      <c:catAx>
        <c:axId val="-14985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6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8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4736"/>
        <c:axId val="-1498541472"/>
      </c:barChart>
      <c:catAx>
        <c:axId val="-149854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4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4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65952"/>
        <c:axId val="-1498538208"/>
      </c:barChart>
      <c:catAx>
        <c:axId val="-14985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3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5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0384"/>
        <c:axId val="-1498560512"/>
      </c:barChart>
      <c:catAx>
        <c:axId val="-14985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6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0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61600"/>
        <c:axId val="-1498556704"/>
      </c:barChart>
      <c:catAx>
        <c:axId val="-14985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1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6912"/>
        <c:axId val="-1498556160"/>
      </c:barChart>
      <c:catAx>
        <c:axId val="-14985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6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2560"/>
        <c:axId val="-1498555616"/>
      </c:barChart>
      <c:catAx>
        <c:axId val="-149854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2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62144"/>
        <c:axId val="-1498561056"/>
      </c:barChart>
      <c:catAx>
        <c:axId val="-14985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6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2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50176"/>
        <c:axId val="-1498539296"/>
      </c:barChart>
      <c:catAx>
        <c:axId val="-14985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3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0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19296"/>
        <c:axId val="-1564921472"/>
      </c:barChart>
      <c:catAx>
        <c:axId val="-156491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2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9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9840"/>
        <c:axId val="-1498537664"/>
      </c:barChart>
      <c:catAx>
        <c:axId val="-149853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3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9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52352"/>
        <c:axId val="-1498555072"/>
      </c:barChart>
      <c:catAx>
        <c:axId val="-14985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2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7120"/>
        <c:axId val="-1498557248"/>
      </c:barChart>
      <c:catAx>
        <c:axId val="-14985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7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6576"/>
        <c:axId val="-1498554528"/>
      </c:barChart>
      <c:catAx>
        <c:axId val="-149853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6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63776"/>
        <c:axId val="-1498532224"/>
      </c:barChart>
      <c:catAx>
        <c:axId val="-149856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63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59968"/>
        <c:axId val="-1498536032"/>
      </c:barChart>
      <c:catAx>
        <c:axId val="-149855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3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9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58336"/>
        <c:axId val="-1498557792"/>
      </c:barChart>
      <c:catAx>
        <c:axId val="-149855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7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8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5488"/>
        <c:axId val="-1498547456"/>
      </c:barChart>
      <c:catAx>
        <c:axId val="-149853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4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5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53984"/>
        <c:axId val="-1498545280"/>
      </c:barChart>
      <c:catAx>
        <c:axId val="-149855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4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39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53440"/>
        <c:axId val="-1498550720"/>
      </c:barChart>
      <c:catAx>
        <c:axId val="-149855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5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53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17120"/>
        <c:axId val="-1564916576"/>
      </c:barChart>
      <c:catAx>
        <c:axId val="-15649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7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9632"/>
        <c:axId val="-1498548544"/>
      </c:barChart>
      <c:catAx>
        <c:axId val="-149854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4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9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8000"/>
        <c:axId val="-1498534944"/>
      </c:barChart>
      <c:catAx>
        <c:axId val="-14985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3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8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4192"/>
        <c:axId val="-1498546368"/>
      </c:barChart>
      <c:catAx>
        <c:axId val="-14985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46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4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5824"/>
        <c:axId val="-1498542016"/>
      </c:barChart>
      <c:catAx>
        <c:axId val="-149854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4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5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3648"/>
        <c:axId val="-1498543104"/>
      </c:barChart>
      <c:catAx>
        <c:axId val="-14985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4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3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40928"/>
        <c:axId val="-1498534400"/>
      </c:barChart>
      <c:catAx>
        <c:axId val="-149854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9853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40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98533856"/>
        <c:axId val="-1569834976"/>
      </c:barChart>
      <c:catAx>
        <c:axId val="-149853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98533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37152"/>
        <c:axId val="-1569840416"/>
      </c:barChart>
      <c:catAx>
        <c:axId val="-15698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4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7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34432"/>
        <c:axId val="-1569854560"/>
      </c:barChart>
      <c:catAx>
        <c:axId val="-156983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5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4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1296"/>
        <c:axId val="-1569827360"/>
      </c:barChart>
      <c:catAx>
        <c:axId val="-15698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1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16032"/>
        <c:axId val="-1564913856"/>
      </c:barChart>
      <c:catAx>
        <c:axId val="-15649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6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40960"/>
        <c:axId val="-1569844224"/>
      </c:barChart>
      <c:catAx>
        <c:axId val="-156984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44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0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8368"/>
        <c:axId val="-1569836608"/>
      </c:barChart>
      <c:catAx>
        <c:axId val="-156985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8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7824"/>
        <c:axId val="-1569842048"/>
      </c:barChart>
      <c:catAx>
        <c:axId val="-156985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42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7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29536"/>
        <c:axId val="-1569833888"/>
      </c:barChart>
      <c:catAx>
        <c:axId val="-156982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9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33344"/>
        <c:axId val="-1569839328"/>
      </c:barChart>
      <c:catAx>
        <c:axId val="-156983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3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42592"/>
        <c:axId val="-1569845856"/>
      </c:barChart>
      <c:catAx>
        <c:axId val="-15698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4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2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43136"/>
        <c:axId val="-1569830080"/>
      </c:barChart>
      <c:catAx>
        <c:axId val="-156984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3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0752"/>
        <c:axId val="-1569826816"/>
      </c:barChart>
      <c:catAx>
        <c:axId val="-15698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0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48576"/>
        <c:axId val="-1569844768"/>
      </c:barChart>
      <c:catAx>
        <c:axId val="-15698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4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8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32800"/>
        <c:axId val="-1569845312"/>
      </c:barChart>
      <c:catAx>
        <c:axId val="-156983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4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2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10592"/>
        <c:axId val="-1564914400"/>
      </c:barChart>
      <c:catAx>
        <c:axId val="-15649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0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38240"/>
        <c:axId val="-1569839872"/>
      </c:barChart>
      <c:catAx>
        <c:axId val="-15698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8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49664"/>
        <c:axId val="-1569843680"/>
      </c:barChart>
      <c:catAx>
        <c:axId val="-15698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4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9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2384"/>
        <c:axId val="-1569830624"/>
      </c:barChart>
      <c:catAx>
        <c:axId val="-15698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2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49120"/>
        <c:axId val="-1569837696"/>
      </c:barChart>
      <c:catAx>
        <c:axId val="-15698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9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0208"/>
        <c:axId val="-1569854016"/>
      </c:barChart>
      <c:catAx>
        <c:axId val="-156985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5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0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32256"/>
        <c:axId val="-1569856736"/>
      </c:barChart>
      <c:catAx>
        <c:axId val="-15698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5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2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7280"/>
        <c:axId val="-1569841504"/>
      </c:barChart>
      <c:catAx>
        <c:axId val="-15698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4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7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6192"/>
        <c:axId val="-1569838784"/>
      </c:barChart>
      <c:catAx>
        <c:axId val="-15698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6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31712"/>
        <c:axId val="-1569855648"/>
      </c:barChart>
      <c:catAx>
        <c:axId val="-15698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1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28992"/>
        <c:axId val="-1569836064"/>
      </c:barChart>
      <c:catAx>
        <c:axId val="-15698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3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8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20928"/>
        <c:axId val="-1564911136"/>
      </c:barChart>
      <c:catAx>
        <c:axId val="-15649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0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35520"/>
        <c:axId val="-1569828448"/>
      </c:barChart>
      <c:catAx>
        <c:axId val="-15698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5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31168"/>
        <c:axId val="-1569827904"/>
      </c:barChart>
      <c:catAx>
        <c:axId val="-15698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31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48032"/>
        <c:axId val="-1569847488"/>
      </c:barChart>
      <c:catAx>
        <c:axId val="-15698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4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8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46944"/>
        <c:axId val="-1569826272"/>
      </c:barChart>
      <c:catAx>
        <c:axId val="-156984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6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46400"/>
        <c:axId val="-1569853472"/>
      </c:barChart>
      <c:catAx>
        <c:axId val="-156984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5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46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9456"/>
        <c:axId val="-1569825728"/>
      </c:barChart>
      <c:catAx>
        <c:axId val="-156985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94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8912"/>
        <c:axId val="-1569825184"/>
      </c:barChart>
      <c:catAx>
        <c:axId val="-15698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8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5104"/>
        <c:axId val="-1569852928"/>
      </c:barChart>
      <c:catAx>
        <c:axId val="-156985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5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5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51840"/>
        <c:axId val="-1569823008"/>
      </c:barChart>
      <c:catAx>
        <c:axId val="-156985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51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07776"/>
        <c:axId val="-1569793088"/>
      </c:barChart>
      <c:catAx>
        <c:axId val="-15698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9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7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25824"/>
        <c:axId val="-1564913312"/>
      </c:barChart>
      <c:catAx>
        <c:axId val="-156492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5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13216"/>
        <c:axId val="-1569816480"/>
      </c:barChart>
      <c:catAx>
        <c:axId val="-15698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3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01792"/>
        <c:axId val="-1569818656"/>
      </c:barChart>
      <c:catAx>
        <c:axId val="-156980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1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11040"/>
        <c:axId val="-1569815936"/>
      </c:barChart>
      <c:catAx>
        <c:axId val="-15698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5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1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21920"/>
        <c:axId val="-1569802336"/>
      </c:barChart>
      <c:catAx>
        <c:axId val="-15698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1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9072"/>
        <c:axId val="-1569809408"/>
      </c:barChart>
      <c:catAx>
        <c:axId val="-15697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9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7440"/>
        <c:axId val="-1569803968"/>
      </c:barChart>
      <c:catAx>
        <c:axId val="-15697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7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12128"/>
        <c:axId val="-1569795808"/>
      </c:barChart>
      <c:catAx>
        <c:axId val="-15698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9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21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20832"/>
        <c:axId val="-1569811584"/>
      </c:barChart>
      <c:catAx>
        <c:axId val="-15698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1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0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19744"/>
        <c:axId val="-1569801248"/>
      </c:barChart>
      <c:catAx>
        <c:axId val="-15698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9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5264"/>
        <c:axId val="-1569810496"/>
      </c:barChart>
      <c:catAx>
        <c:axId val="-15697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52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24736"/>
        <c:axId val="-1564924192"/>
      </c:barChart>
      <c:catAx>
        <c:axId val="-15649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2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4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7984"/>
        <c:axId val="-1569800704"/>
      </c:barChart>
      <c:catAx>
        <c:axId val="-15697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79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9616"/>
        <c:axId val="-1569792544"/>
      </c:barChart>
      <c:catAx>
        <c:axId val="-15697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9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9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4720"/>
        <c:axId val="-1569814304"/>
      </c:barChart>
      <c:catAx>
        <c:axId val="-156979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4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13760"/>
        <c:axId val="-1569809952"/>
      </c:barChart>
      <c:catAx>
        <c:axId val="-156981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3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22464"/>
        <c:axId val="-1569798528"/>
      </c:barChart>
      <c:catAx>
        <c:axId val="-15698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9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24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05056"/>
        <c:axId val="-1569819200"/>
      </c:barChart>
      <c:catAx>
        <c:axId val="-156980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50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03424"/>
        <c:axId val="-1569812672"/>
      </c:barChart>
      <c:catAx>
        <c:axId val="-156980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2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3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00160"/>
        <c:axId val="-1569808864"/>
      </c:barChart>
      <c:catAx>
        <c:axId val="-156980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0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6896"/>
        <c:axId val="-1569794176"/>
      </c:barChart>
      <c:catAx>
        <c:axId val="-156979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94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68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6352"/>
        <c:axId val="-1569793632"/>
      </c:barChart>
      <c:catAx>
        <c:axId val="-156979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93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6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14944"/>
        <c:axId val="-1564923648"/>
      </c:barChart>
      <c:catAx>
        <c:axId val="-15649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2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4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15392"/>
        <c:axId val="-1569808320"/>
      </c:barChart>
      <c:catAx>
        <c:axId val="-15698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5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2000"/>
        <c:axId val="-1569821376"/>
      </c:barChart>
      <c:catAx>
        <c:axId val="-156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2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20288"/>
        <c:axId val="-1569791456"/>
      </c:barChart>
      <c:catAx>
        <c:axId val="-156982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9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0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24640"/>
        <c:axId val="-1569817024"/>
      </c:barChart>
      <c:catAx>
        <c:axId val="-15698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4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0912"/>
        <c:axId val="-1569807232"/>
      </c:barChart>
      <c:catAx>
        <c:axId val="-156979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0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14848"/>
        <c:axId val="-1569818112"/>
      </c:barChart>
      <c:catAx>
        <c:axId val="-156981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4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06688"/>
        <c:axId val="-1569806144"/>
      </c:barChart>
      <c:catAx>
        <c:axId val="-156980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6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05600"/>
        <c:axId val="-1569804512"/>
      </c:barChart>
      <c:catAx>
        <c:axId val="-15698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0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5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02880"/>
        <c:axId val="-1569824096"/>
      </c:barChart>
      <c:catAx>
        <c:axId val="-15698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2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02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90368"/>
        <c:axId val="-1569817568"/>
      </c:barChart>
      <c:catAx>
        <c:axId val="-15697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1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1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90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20384"/>
        <c:axId val="-1564919840"/>
      </c:barChart>
      <c:catAx>
        <c:axId val="-15649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0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23552"/>
        <c:axId val="-1569786016"/>
      </c:barChart>
      <c:catAx>
        <c:axId val="-156982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23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0240"/>
        <c:axId val="-1569765888"/>
      </c:barChart>
      <c:catAx>
        <c:axId val="-15697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6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0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9488"/>
        <c:axId val="-1569765344"/>
      </c:barChart>
      <c:catAx>
        <c:axId val="-156977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6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9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8400"/>
        <c:axId val="-1569764800"/>
      </c:barChart>
      <c:catAx>
        <c:axId val="-156977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6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8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8944"/>
        <c:axId val="-1569785472"/>
      </c:barChart>
      <c:catAx>
        <c:axId val="-156977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8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64256"/>
        <c:axId val="-1569777856"/>
      </c:barChart>
      <c:catAx>
        <c:axId val="-156976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7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4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89280"/>
        <c:axId val="-1569788736"/>
      </c:barChart>
      <c:catAx>
        <c:axId val="-156978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9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86560"/>
        <c:axId val="-1569787648"/>
      </c:barChart>
      <c:catAx>
        <c:axId val="-156978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6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69696"/>
        <c:axId val="-1569769152"/>
      </c:barChart>
      <c:catAx>
        <c:axId val="-156976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6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9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89824"/>
        <c:axId val="-1569780032"/>
      </c:barChart>
      <c:catAx>
        <c:axId val="-15697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9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6724336"/>
        <c:axId val="-1546728688"/>
      </c:barChart>
      <c:catAx>
        <c:axId val="-154672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4672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4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22560"/>
        <c:axId val="-1564911680"/>
      </c:barChart>
      <c:catAx>
        <c:axId val="-15649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2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88192"/>
        <c:axId val="-1569777312"/>
      </c:barChart>
      <c:catAx>
        <c:axId val="-156978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7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8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84928"/>
        <c:axId val="-1569787104"/>
      </c:barChart>
      <c:catAx>
        <c:axId val="-156978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7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4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68608"/>
        <c:axId val="-1569781120"/>
      </c:barChart>
      <c:catAx>
        <c:axId val="-15697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8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6224"/>
        <c:axId val="-1569782208"/>
      </c:barChart>
      <c:catAx>
        <c:axId val="-156977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6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84384"/>
        <c:axId val="-1569783840"/>
      </c:barChart>
      <c:catAx>
        <c:axId val="-15697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3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4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5680"/>
        <c:axId val="-1569781664"/>
      </c:barChart>
      <c:catAx>
        <c:axId val="-15697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5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82752"/>
        <c:axId val="-1569783296"/>
      </c:barChart>
      <c:catAx>
        <c:axId val="-156978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83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2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80576"/>
        <c:axId val="-1569776768"/>
      </c:barChart>
      <c:catAx>
        <c:axId val="-156978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7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80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5136"/>
        <c:axId val="-1569774592"/>
      </c:barChart>
      <c:catAx>
        <c:axId val="-156977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7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5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4048"/>
        <c:axId val="-1569773504"/>
      </c:barChart>
      <c:catAx>
        <c:axId val="-15697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7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4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18752"/>
        <c:axId val="-1564925280"/>
      </c:barChart>
      <c:catAx>
        <c:axId val="-15649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2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8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2960"/>
        <c:axId val="-1569772416"/>
      </c:barChart>
      <c:catAx>
        <c:axId val="-15697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7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2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1872"/>
        <c:axId val="-1569771328"/>
      </c:barChart>
      <c:catAx>
        <c:axId val="-156977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7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18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70784"/>
        <c:axId val="-1569768064"/>
      </c:barChart>
      <c:catAx>
        <c:axId val="-15697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6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70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66976"/>
        <c:axId val="-1569767520"/>
      </c:barChart>
      <c:catAx>
        <c:axId val="-156976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76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6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766432"/>
        <c:axId val="-1569879040"/>
      </c:barChart>
      <c:catAx>
        <c:axId val="-15697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7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766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9248"/>
        <c:axId val="-1569871424"/>
      </c:barChart>
      <c:catAx>
        <c:axId val="-15698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7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92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5776"/>
        <c:axId val="-1569893728"/>
      </c:barChart>
      <c:catAx>
        <c:axId val="-15698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9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9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5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80128"/>
        <c:axId val="-1569873600"/>
      </c:barChart>
      <c:catAx>
        <c:axId val="-156988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7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01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8496"/>
        <c:axId val="-1569862176"/>
      </c:barChart>
      <c:catAx>
        <c:axId val="-15698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6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8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2720"/>
        <c:axId val="-1569876864"/>
      </c:barChart>
      <c:catAx>
        <c:axId val="-15698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7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2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23104"/>
        <c:axId val="-1564912768"/>
      </c:barChart>
      <c:catAx>
        <c:axId val="-15649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3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91008"/>
        <c:axId val="-1569892096"/>
      </c:barChart>
      <c:catAx>
        <c:axId val="-156989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9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9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91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4896"/>
        <c:axId val="-1569865440"/>
      </c:barChart>
      <c:catAx>
        <c:axId val="-156986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6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48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4352"/>
        <c:axId val="-1569871968"/>
      </c:barChart>
      <c:catAx>
        <c:axId val="-15698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7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4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84480"/>
        <c:axId val="-1569873056"/>
      </c:barChart>
      <c:catAx>
        <c:axId val="-15698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7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4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94272"/>
        <c:axId val="-1569883936"/>
      </c:barChart>
      <c:catAx>
        <c:axId val="-156989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94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0544"/>
        <c:axId val="-1569883392"/>
      </c:barChart>
      <c:catAx>
        <c:axId val="-15698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0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0880"/>
        <c:axId val="-1569891552"/>
      </c:barChart>
      <c:catAx>
        <c:axId val="-15698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9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9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0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0336"/>
        <c:axId val="-1569890464"/>
      </c:barChart>
      <c:catAx>
        <c:axId val="-156987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9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9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0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89376"/>
        <c:axId val="-1569882304"/>
      </c:barChart>
      <c:catAx>
        <c:axId val="-15698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9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2512"/>
        <c:axId val="-1569876320"/>
      </c:barChart>
      <c:catAx>
        <c:axId val="-156987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7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2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12224"/>
        <c:axId val="-1564918208"/>
      </c:barChart>
      <c:catAx>
        <c:axId val="-156491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2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5232"/>
        <c:axId val="-1569869792"/>
      </c:barChart>
      <c:catAx>
        <c:axId val="-15698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6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5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8704"/>
        <c:axId val="-1569880672"/>
      </c:barChart>
      <c:catAx>
        <c:axId val="-15698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8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8160"/>
        <c:axId val="-1569867616"/>
      </c:barChart>
      <c:catAx>
        <c:axId val="-156986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6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8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88832"/>
        <c:axId val="-1569867072"/>
      </c:barChart>
      <c:catAx>
        <c:axId val="-1569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8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1632"/>
        <c:axId val="-1569882848"/>
      </c:barChart>
      <c:catAx>
        <c:axId val="-15698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1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4688"/>
        <c:axId val="-1569866528"/>
      </c:barChart>
      <c:catAx>
        <c:axId val="-156987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6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4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81760"/>
        <c:axId val="-1569861088"/>
      </c:barChart>
      <c:catAx>
        <c:axId val="-15698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6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1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9584"/>
        <c:axId val="-1569889920"/>
      </c:barChart>
      <c:catAx>
        <c:axId val="-156987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9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7952"/>
        <c:axId val="-1569863264"/>
      </c:barChart>
      <c:catAx>
        <c:axId val="-15698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6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7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77408"/>
        <c:axId val="-1569888288"/>
      </c:barChart>
      <c:catAx>
        <c:axId val="-156987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7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4922016"/>
        <c:axId val="-1564917664"/>
      </c:barChart>
      <c:catAx>
        <c:axId val="-156492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1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491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4922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5984"/>
        <c:axId val="-1569863808"/>
      </c:barChart>
      <c:catAx>
        <c:axId val="-15698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6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59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60000"/>
        <c:axId val="-1569874144"/>
      </c:barChart>
      <c:catAx>
        <c:axId val="-156986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7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7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60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93184"/>
        <c:axId val="-1569892640"/>
      </c:barChart>
      <c:catAx>
        <c:axId val="-15698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9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9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93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87744"/>
        <c:axId val="-1569887200"/>
      </c:barChart>
      <c:catAx>
        <c:axId val="-15698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7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86656"/>
        <c:axId val="-1569886112"/>
      </c:barChart>
      <c:catAx>
        <c:axId val="-15698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6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81216"/>
        <c:axId val="-1569885568"/>
      </c:barChart>
      <c:catAx>
        <c:axId val="-15698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988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1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9885024"/>
        <c:axId val="-1455492736"/>
      </c:barChart>
      <c:catAx>
        <c:axId val="-156988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9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69885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92192"/>
        <c:axId val="-1455497088"/>
      </c:barChart>
      <c:catAx>
        <c:axId val="-14554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9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2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74784"/>
        <c:axId val="-1455487296"/>
      </c:barChart>
      <c:catAx>
        <c:axId val="-145547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8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4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70432"/>
        <c:axId val="-1455494912"/>
      </c:barChart>
      <c:catAx>
        <c:axId val="-145547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9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0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80576"/>
        <c:axId val="-1570980032"/>
      </c:barChart>
      <c:catAx>
        <c:axId val="-157098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8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80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90560"/>
        <c:axId val="-1455483488"/>
      </c:barChart>
      <c:catAx>
        <c:axId val="-145549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8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0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9344"/>
        <c:axId val="-1455481312"/>
      </c:barChart>
      <c:catAx>
        <c:axId val="-14554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8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9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82400"/>
        <c:axId val="-1455464448"/>
      </c:barChart>
      <c:catAx>
        <c:axId val="-145548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6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2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84032"/>
        <c:axId val="-1455480224"/>
      </c:barChart>
      <c:catAx>
        <c:axId val="-14554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8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4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87840"/>
        <c:axId val="-1455475328"/>
      </c:barChart>
      <c:catAx>
        <c:axId val="-14554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7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86752"/>
        <c:axId val="-1455479680"/>
      </c:barChart>
      <c:catAx>
        <c:axId val="-14554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6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3360"/>
        <c:axId val="-1455474240"/>
      </c:barChart>
      <c:catAx>
        <c:axId val="-145546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3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79136"/>
        <c:axId val="-1455466624"/>
      </c:barChart>
      <c:catAx>
        <c:axId val="-14554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6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9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4992"/>
        <c:axId val="-1455482944"/>
      </c:barChart>
      <c:catAx>
        <c:axId val="-145546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8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4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94368"/>
        <c:axId val="-1455473696"/>
      </c:barChart>
      <c:catAx>
        <c:axId val="-14554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43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81120"/>
        <c:axId val="-1570977312"/>
      </c:barChart>
      <c:catAx>
        <c:axId val="-15709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7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81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6080"/>
        <c:axId val="-1455486208"/>
      </c:barChart>
      <c:catAx>
        <c:axId val="-14554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8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6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9888"/>
        <c:axId val="-1455473152"/>
      </c:barChart>
      <c:catAx>
        <c:axId val="-145546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3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9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85664"/>
        <c:axId val="-1455495456"/>
      </c:barChart>
      <c:catAx>
        <c:axId val="-14554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9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5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90016"/>
        <c:axId val="-1455496544"/>
      </c:barChart>
      <c:catAx>
        <c:axId val="-14554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9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0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5536"/>
        <c:axId val="-1455481856"/>
      </c:barChart>
      <c:catAx>
        <c:axId val="-14554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8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5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72608"/>
        <c:axId val="-1455463904"/>
      </c:barChart>
      <c:catAx>
        <c:axId val="-145547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63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26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2816"/>
        <c:axId val="-1455496000"/>
      </c:barChart>
      <c:catAx>
        <c:axId val="-14554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9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28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80768"/>
        <c:axId val="-1455493824"/>
      </c:barChart>
      <c:catAx>
        <c:axId val="-1455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9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0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72064"/>
        <c:axId val="-1455478592"/>
      </c:barChart>
      <c:catAx>
        <c:axId val="-145547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2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89472"/>
        <c:axId val="-1455488928"/>
      </c:barChart>
      <c:catAx>
        <c:axId val="-145548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8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9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76768"/>
        <c:axId val="-1570975136"/>
      </c:barChart>
      <c:catAx>
        <c:axId val="-157097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7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6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93280"/>
        <c:axId val="-1455476416"/>
      </c:barChart>
      <c:catAx>
        <c:axId val="-14554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6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3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71520"/>
        <c:axId val="-1455491648"/>
      </c:barChart>
      <c:catAx>
        <c:axId val="-14554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9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1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84576"/>
        <c:axId val="-1455470976"/>
      </c:barChart>
      <c:catAx>
        <c:axId val="-14554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4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8800"/>
        <c:axId val="-1455477504"/>
      </c:barChart>
      <c:catAx>
        <c:axId val="-145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8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91104"/>
        <c:axId val="-1455485120"/>
      </c:barChart>
      <c:catAx>
        <c:axId val="-14554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8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91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88384"/>
        <c:axId val="-1455478048"/>
      </c:barChart>
      <c:catAx>
        <c:axId val="-14554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88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76960"/>
        <c:axId val="-1455475872"/>
      </c:barChart>
      <c:catAx>
        <c:axId val="-14554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7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76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8256"/>
        <c:axId val="-1455467712"/>
      </c:barChart>
      <c:catAx>
        <c:axId val="-14554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6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8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7168"/>
        <c:axId val="-1455432896"/>
      </c:barChart>
      <c:catAx>
        <c:axId val="-14554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3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7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49760"/>
        <c:axId val="-1455457920"/>
      </c:barChart>
      <c:catAx>
        <c:axId val="-145544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5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9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79488"/>
        <c:axId val="-1570970240"/>
      </c:barChart>
      <c:catAx>
        <c:axId val="-157097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7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9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56832"/>
        <c:axId val="-1455456288"/>
      </c:barChart>
      <c:catAx>
        <c:axId val="-14554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5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6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50304"/>
        <c:axId val="-1455447040"/>
      </c:barChart>
      <c:catAx>
        <c:axId val="-14554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0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7792"/>
        <c:axId val="-1455439968"/>
      </c:barChart>
      <c:catAx>
        <c:axId val="-14554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39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7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5072"/>
        <c:axId val="-1455458464"/>
      </c:barChart>
      <c:catAx>
        <c:axId val="-14554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5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5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54112"/>
        <c:axId val="-1455459552"/>
      </c:barChart>
      <c:catAx>
        <c:axId val="-14554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5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4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0096"/>
        <c:axId val="-1455459008"/>
      </c:barChart>
      <c:catAx>
        <c:axId val="-14554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5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0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53568"/>
        <c:axId val="-1455442144"/>
      </c:barChart>
      <c:catAx>
        <c:axId val="-14554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35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57376"/>
        <c:axId val="-1455445952"/>
      </c:barChart>
      <c:catAx>
        <c:axId val="-14554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7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2272"/>
        <c:axId val="-1455443776"/>
      </c:barChart>
      <c:catAx>
        <c:axId val="-145546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2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60640"/>
        <c:axId val="-1455449216"/>
      </c:barChart>
      <c:catAx>
        <c:axId val="-145546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0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81664"/>
        <c:axId val="-1570978944"/>
      </c:barChart>
      <c:catAx>
        <c:axId val="-15709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7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81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52480"/>
        <c:axId val="-1455448672"/>
      </c:barChart>
      <c:catAx>
        <c:axId val="-145545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8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2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48128"/>
        <c:axId val="-1455447584"/>
      </c:barChart>
      <c:catAx>
        <c:axId val="-14554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81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42688"/>
        <c:axId val="-1455446496"/>
      </c:barChart>
      <c:catAx>
        <c:axId val="-14554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2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2352"/>
        <c:axId val="-1455429088"/>
      </c:barChart>
      <c:catAx>
        <c:axId val="-14554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23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41600"/>
        <c:axId val="-1455445408"/>
      </c:barChart>
      <c:catAx>
        <c:axId val="-14554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1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44864"/>
        <c:axId val="-1455455744"/>
      </c:barChart>
      <c:catAx>
        <c:axId val="-145544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5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4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28544"/>
        <c:axId val="-1455461184"/>
      </c:barChart>
      <c:catAx>
        <c:axId val="-14554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61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8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44320"/>
        <c:axId val="-1455443232"/>
      </c:barChart>
      <c:catAx>
        <c:axId val="-145544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4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4528"/>
        <c:axId val="-1455441056"/>
      </c:barChart>
      <c:catAx>
        <c:axId val="-145543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4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45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54656"/>
        <c:axId val="-1455436160"/>
      </c:barChart>
      <c:catAx>
        <c:axId val="-14554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3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4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6731408"/>
        <c:axId val="-1546728144"/>
      </c:barChart>
      <c:catAx>
        <c:axId val="-154673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4672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31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78400"/>
        <c:axId val="-1570970784"/>
      </c:barChart>
      <c:catAx>
        <c:axId val="-157097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70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84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8336"/>
        <c:axId val="-1455437248"/>
      </c:barChart>
      <c:catAx>
        <c:axId val="-145543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3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8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40512"/>
        <c:axId val="-1455455200"/>
      </c:barChart>
      <c:catAx>
        <c:axId val="-14554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5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40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9424"/>
        <c:axId val="-1455431808"/>
      </c:barChart>
      <c:catAx>
        <c:axId val="-145543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3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9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53024"/>
        <c:axId val="-1455438880"/>
      </c:barChart>
      <c:catAx>
        <c:axId val="-14554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3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3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51936"/>
        <c:axId val="-1455451392"/>
      </c:barChart>
      <c:catAx>
        <c:axId val="-145545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51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1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6704"/>
        <c:axId val="-1455450848"/>
      </c:barChart>
      <c:catAx>
        <c:axId val="-145543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5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6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5616"/>
        <c:axId val="-1455433984"/>
      </c:barChart>
      <c:catAx>
        <c:axId val="-14554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3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5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3440"/>
        <c:axId val="-1455431264"/>
      </c:barChart>
      <c:catAx>
        <c:axId val="-14554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3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3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30720"/>
        <c:axId val="-1455430176"/>
      </c:barChart>
      <c:catAx>
        <c:axId val="-14554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307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29632"/>
        <c:axId val="-1455461728"/>
      </c:barChart>
      <c:catAx>
        <c:axId val="-14554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6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6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9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74048"/>
        <c:axId val="-1570982752"/>
      </c:barChart>
      <c:catAx>
        <c:axId val="-15709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8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8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4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28000"/>
        <c:axId val="-1455422560"/>
      </c:barChart>
      <c:catAx>
        <c:axId val="-145542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8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22016"/>
        <c:axId val="-1455408416"/>
      </c:barChart>
      <c:catAx>
        <c:axId val="-145542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2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2768"/>
        <c:axId val="-1455407872"/>
      </c:barChart>
      <c:catAx>
        <c:axId val="-145541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2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5904"/>
        <c:axId val="-1455414944"/>
      </c:barChart>
      <c:catAx>
        <c:axId val="-14553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1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5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7120"/>
        <c:axId val="-1455400800"/>
      </c:barChart>
      <c:catAx>
        <c:axId val="-14554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7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00256"/>
        <c:axId val="-1455420384"/>
      </c:barChart>
      <c:catAx>
        <c:axId val="-145540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0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4272"/>
        <c:axId val="-1455402432"/>
      </c:barChart>
      <c:catAx>
        <c:axId val="-145539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4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9712"/>
        <c:axId val="-1455399168"/>
      </c:barChart>
      <c:catAx>
        <c:axId val="-14553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9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9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5360"/>
        <c:axId val="-1455416032"/>
      </c:barChart>
      <c:catAx>
        <c:axId val="-14553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5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01888"/>
        <c:axId val="-1455413856"/>
      </c:barChart>
      <c:catAx>
        <c:axId val="-14554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1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1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77856"/>
        <c:axId val="-1570976224"/>
      </c:barChart>
      <c:catAx>
        <c:axId val="-157097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7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7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02976"/>
        <c:axId val="-1455414400"/>
      </c:barChart>
      <c:catAx>
        <c:axId val="-14554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1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2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6992"/>
        <c:axId val="-1455413312"/>
      </c:barChart>
      <c:catAx>
        <c:axId val="-14553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1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6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9840"/>
        <c:axId val="-1455427456"/>
      </c:barChart>
      <c:catAx>
        <c:axId val="-14554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9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8624"/>
        <c:axId val="-1455419296"/>
      </c:barChart>
      <c:catAx>
        <c:axId val="-14553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1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8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04064"/>
        <c:axId val="-1455394816"/>
      </c:barChart>
      <c:catAx>
        <c:axId val="-14554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9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4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8080"/>
        <c:axId val="-1455416576"/>
      </c:barChart>
      <c:catAx>
        <c:axId val="-14553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1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8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2224"/>
        <c:axId val="-1455410048"/>
      </c:barChart>
      <c:catAx>
        <c:axId val="-145541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22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7536"/>
        <c:axId val="-1455393728"/>
      </c:barChart>
      <c:catAx>
        <c:axId val="-14553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9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7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8752"/>
        <c:axId val="-1455408960"/>
      </c:barChart>
      <c:catAx>
        <c:axId val="-14554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8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6448"/>
        <c:axId val="-1455405696"/>
      </c:barChart>
      <c:catAx>
        <c:axId val="-14553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6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75680"/>
        <c:axId val="-1570974592"/>
      </c:barChart>
      <c:catAx>
        <c:axId val="-15709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7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5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21472"/>
        <c:axId val="-1455409504"/>
      </c:barChart>
      <c:catAx>
        <c:axId val="-14554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1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8208"/>
        <c:axId val="-1455423648"/>
      </c:barChart>
      <c:catAx>
        <c:axId val="-145541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8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07328"/>
        <c:axId val="-1455426912"/>
      </c:barChart>
      <c:catAx>
        <c:axId val="-14554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7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5488"/>
        <c:axId val="-1455401344"/>
      </c:barChart>
      <c:catAx>
        <c:axId val="-145541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5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23104"/>
        <c:axId val="-1455424192"/>
      </c:barChart>
      <c:catAx>
        <c:axId val="-14554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31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3184"/>
        <c:axId val="-1455417664"/>
      </c:barChart>
      <c:catAx>
        <c:axId val="-14553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1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3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06784"/>
        <c:axId val="-1455406240"/>
      </c:barChart>
      <c:catAx>
        <c:axId val="-14554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6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05152"/>
        <c:axId val="-1455420928"/>
      </c:barChart>
      <c:catAx>
        <c:axId val="-145540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5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1680"/>
        <c:axId val="-1455404608"/>
      </c:barChart>
      <c:catAx>
        <c:axId val="-14554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1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1136"/>
        <c:axId val="-1455403520"/>
      </c:barChart>
      <c:catAx>
        <c:axId val="-14554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0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1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73504"/>
        <c:axId val="-1570972960"/>
      </c:barChart>
      <c:catAx>
        <c:axId val="-15709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7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3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10592"/>
        <c:axId val="-1455426368"/>
      </c:barChart>
      <c:catAx>
        <c:axId val="-14554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6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105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25824"/>
        <c:axId val="-1455425280"/>
      </c:barChart>
      <c:catAx>
        <c:axId val="-145542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42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5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424736"/>
        <c:axId val="-1455390464"/>
      </c:barChart>
      <c:catAx>
        <c:axId val="-14554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9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424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86112"/>
        <c:axId val="-1455387744"/>
      </c:barChart>
      <c:catAx>
        <c:axId val="-145538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6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75776"/>
        <c:axId val="-1455382848"/>
      </c:barChart>
      <c:catAx>
        <c:axId val="-14553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57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69792"/>
        <c:axId val="-1455372512"/>
      </c:barChart>
      <c:catAx>
        <c:axId val="-14553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69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1552"/>
        <c:axId val="-1455382304"/>
      </c:barChart>
      <c:catAx>
        <c:axId val="-145539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15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84480"/>
        <c:axId val="-1455374144"/>
      </c:barChart>
      <c:catAx>
        <c:axId val="-14553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4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83392"/>
        <c:axId val="-1455368160"/>
      </c:barChart>
      <c:catAx>
        <c:axId val="-14553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6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3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69248"/>
        <c:axId val="-1455383936"/>
      </c:barChart>
      <c:catAx>
        <c:axId val="-14553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692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72416"/>
        <c:axId val="-1570971872"/>
      </c:barChart>
      <c:catAx>
        <c:axId val="-15709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7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2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81760"/>
        <c:axId val="-1455370880"/>
      </c:barChart>
      <c:catAx>
        <c:axId val="-14553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1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89920"/>
        <c:axId val="-1455373056"/>
      </c:barChart>
      <c:catAx>
        <c:axId val="-145538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99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87200"/>
        <c:axId val="-1455376864"/>
      </c:barChart>
      <c:catAx>
        <c:axId val="-14553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72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80672"/>
        <c:axId val="-1455367072"/>
      </c:barChart>
      <c:catAx>
        <c:axId val="-145538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0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70336"/>
        <c:axId val="-1455389376"/>
      </c:barChart>
      <c:catAx>
        <c:axId val="-145537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9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0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68704"/>
        <c:axId val="-1455379584"/>
      </c:barChart>
      <c:catAx>
        <c:axId val="-14553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68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81216"/>
        <c:axId val="-1455388832"/>
      </c:barChart>
      <c:catAx>
        <c:axId val="-14553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1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74688"/>
        <c:axId val="-1455367616"/>
      </c:barChart>
      <c:catAx>
        <c:axId val="-145537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6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6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4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2640"/>
        <c:axId val="-1455388288"/>
      </c:barChart>
      <c:catAx>
        <c:axId val="-14553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2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71968"/>
        <c:axId val="-1455375232"/>
      </c:barChart>
      <c:catAx>
        <c:axId val="-14553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19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71328"/>
        <c:axId val="-1570969696"/>
      </c:barChart>
      <c:catAx>
        <c:axId val="-157097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6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6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71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2096"/>
        <c:axId val="-1455371424"/>
      </c:barChart>
      <c:catAx>
        <c:axId val="-145539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2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91008"/>
        <c:axId val="-1455386656"/>
      </c:barChart>
      <c:catAx>
        <c:axId val="-145539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91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73600"/>
        <c:axId val="-1455385568"/>
      </c:barChart>
      <c:catAx>
        <c:axId val="-14553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3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85024"/>
        <c:axId val="-1455380128"/>
      </c:barChart>
      <c:catAx>
        <c:axId val="-145538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8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85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79040"/>
        <c:axId val="-1455378496"/>
      </c:barChart>
      <c:catAx>
        <c:axId val="-145537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90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77952"/>
        <c:axId val="-1455377408"/>
      </c:barChart>
      <c:catAx>
        <c:axId val="-14553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5537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7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5376320"/>
        <c:axId val="-1589280896"/>
      </c:barChart>
      <c:catAx>
        <c:axId val="-14553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8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55376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3072"/>
        <c:axId val="-1589291776"/>
      </c:barChart>
      <c:catAx>
        <c:axId val="-15892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30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8512"/>
        <c:axId val="-1589291232"/>
      </c:barChart>
      <c:catAx>
        <c:axId val="-15892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85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2528"/>
        <c:axId val="-1589293952"/>
      </c:barChart>
      <c:catAx>
        <c:axId val="-15892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25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69152"/>
        <c:axId val="-1570968608"/>
      </c:barChart>
      <c:catAx>
        <c:axId val="-15709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6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69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4160"/>
        <c:axId val="-1589280352"/>
      </c:barChart>
      <c:catAx>
        <c:axId val="-15892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8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41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1440"/>
        <c:axId val="-1589285248"/>
      </c:barChart>
      <c:catAx>
        <c:axId val="-15892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8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14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79808"/>
        <c:axId val="-1589279264"/>
      </c:barChart>
      <c:catAx>
        <c:axId val="-15892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98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05376"/>
        <c:axId val="-1589303200"/>
      </c:barChart>
      <c:catAx>
        <c:axId val="-158930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0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53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5792"/>
        <c:axId val="-1589278720"/>
      </c:barChart>
      <c:catAx>
        <c:axId val="-15892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5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6336"/>
        <c:axId val="-1589287968"/>
      </c:barChart>
      <c:catAx>
        <c:axId val="-158928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8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6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07008"/>
        <c:axId val="-1589306464"/>
      </c:barChart>
      <c:catAx>
        <c:axId val="-15893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0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7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7424"/>
        <c:axId val="-1589307552"/>
      </c:barChart>
      <c:catAx>
        <c:axId val="-1589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0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74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78176"/>
        <c:axId val="-1589301024"/>
      </c:barChart>
      <c:catAx>
        <c:axId val="-15892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0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8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11360"/>
        <c:axId val="-1589292864"/>
      </c:barChart>
      <c:catAx>
        <c:axId val="-15893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1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83840"/>
        <c:axId val="-1570983296"/>
      </c:barChart>
      <c:catAx>
        <c:axId val="-157098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8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0983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83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97760"/>
        <c:axId val="-1589296128"/>
      </c:barChart>
      <c:catAx>
        <c:axId val="-15892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7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6880"/>
        <c:axId val="-1589293408"/>
      </c:barChart>
      <c:catAx>
        <c:axId val="-15892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3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6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4704"/>
        <c:axId val="-1589289056"/>
      </c:barChart>
      <c:catAx>
        <c:axId val="-15892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4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00480"/>
        <c:axId val="-1589297216"/>
      </c:barChart>
      <c:catAx>
        <c:axId val="-15893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0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03744"/>
        <c:axId val="-1589295584"/>
      </c:barChart>
      <c:catAx>
        <c:axId val="-15893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37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02656"/>
        <c:axId val="-1589295040"/>
      </c:barChart>
      <c:catAx>
        <c:axId val="-15893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2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98848"/>
        <c:axId val="-1589299936"/>
      </c:barChart>
      <c:catAx>
        <c:axId val="-158929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88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83616"/>
        <c:axId val="-1589292320"/>
      </c:barChart>
      <c:catAx>
        <c:axId val="-15892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36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90688"/>
        <c:axId val="-1589281984"/>
      </c:barChart>
      <c:catAx>
        <c:axId val="-158929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8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06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77632"/>
        <c:axId val="-1589310816"/>
      </c:barChart>
      <c:catAx>
        <c:axId val="-15892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76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982208"/>
        <c:axId val="-1583596240"/>
      </c:barChart>
      <c:catAx>
        <c:axId val="-157098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9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70982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77088"/>
        <c:axId val="-1589305920"/>
      </c:barChart>
      <c:catAx>
        <c:axId val="-15892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0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7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90144"/>
        <c:axId val="-1589310272"/>
      </c:barChart>
      <c:catAx>
        <c:axId val="-15892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01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94496"/>
        <c:axId val="-1589309728"/>
      </c:barChart>
      <c:catAx>
        <c:axId val="-15892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0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44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09184"/>
        <c:axId val="-1589304832"/>
      </c:barChart>
      <c:catAx>
        <c:axId val="-158930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0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91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96672"/>
        <c:axId val="-1589289600"/>
      </c:barChart>
      <c:catAx>
        <c:axId val="-15892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8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6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08640"/>
        <c:axId val="-1589299392"/>
      </c:barChart>
      <c:catAx>
        <c:axId val="-158930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9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86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08096"/>
        <c:axId val="-1589304288"/>
      </c:barChart>
      <c:catAx>
        <c:axId val="-15893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0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8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02112"/>
        <c:axId val="-1589301568"/>
      </c:barChart>
      <c:catAx>
        <c:axId val="-158930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0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02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98304"/>
        <c:axId val="-1589262400"/>
      </c:barChart>
      <c:catAx>
        <c:axId val="-158929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6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98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48256"/>
        <c:axId val="-1589243904"/>
      </c:barChart>
      <c:catAx>
        <c:axId val="-15892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3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8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6727600"/>
        <c:axId val="-1546727056"/>
      </c:barChart>
      <c:catAx>
        <c:axId val="-15467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4672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46727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96784"/>
        <c:axId val="-1583588080"/>
      </c:barChart>
      <c:catAx>
        <c:axId val="-158359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8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6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51520"/>
        <c:axId val="-1589273824"/>
      </c:barChart>
      <c:catAx>
        <c:axId val="-15892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1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50432"/>
        <c:axId val="-1589272192"/>
      </c:barChart>
      <c:catAx>
        <c:axId val="-158925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0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46624"/>
        <c:axId val="-1589244992"/>
      </c:barChart>
      <c:catAx>
        <c:axId val="-15892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66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4032"/>
        <c:axId val="-1589252064"/>
      </c:barChart>
      <c:catAx>
        <c:axId val="-15892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5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40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8384"/>
        <c:axId val="-1589254240"/>
      </c:barChart>
      <c:catAx>
        <c:axId val="-15892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5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8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43360"/>
        <c:axId val="-1589247712"/>
      </c:barChart>
      <c:catAx>
        <c:axId val="-158924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33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48800"/>
        <c:axId val="-1589252608"/>
      </c:barChart>
      <c:catAx>
        <c:axId val="-15892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5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8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44448"/>
        <c:axId val="-1589271104"/>
      </c:barChart>
      <c:catAx>
        <c:axId val="-15892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44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76544"/>
        <c:axId val="-1589263488"/>
      </c:barChart>
      <c:catAx>
        <c:axId val="-158927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6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65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7840"/>
        <c:axId val="-1589253696"/>
      </c:barChart>
      <c:catAx>
        <c:axId val="-15892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5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7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91344"/>
        <c:axId val="-1583597872"/>
      </c:barChart>
      <c:catAx>
        <c:axId val="-158359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9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13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57504"/>
        <c:axId val="-1589250976"/>
      </c:barChart>
      <c:catAx>
        <c:axId val="-15892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5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7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53152"/>
        <c:axId val="-1589249888"/>
      </c:barChart>
      <c:catAx>
        <c:axId val="-15892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3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56960"/>
        <c:axId val="-1589249344"/>
      </c:barChart>
      <c:catAx>
        <c:axId val="-15892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6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0768"/>
        <c:axId val="-1589247168"/>
      </c:barChart>
      <c:catAx>
        <c:axId val="-158926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0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5120"/>
        <c:axId val="-1589242816"/>
      </c:barChart>
      <c:catAx>
        <c:axId val="-158926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2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51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1312"/>
        <c:axId val="-1589276000"/>
      </c:barChart>
      <c:catAx>
        <c:axId val="-15892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1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42272"/>
        <c:axId val="-1589266752"/>
      </c:barChart>
      <c:catAx>
        <c:axId val="-15892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6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22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74912"/>
        <c:axId val="-1589275456"/>
      </c:barChart>
      <c:catAx>
        <c:axId val="-15892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4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8928"/>
        <c:axId val="-1589246080"/>
      </c:barChart>
      <c:catAx>
        <c:axId val="-158926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8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9472"/>
        <c:axId val="-1589262944"/>
      </c:barChart>
      <c:catAx>
        <c:axId val="-15892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6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9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90256"/>
        <c:axId val="-1583599504"/>
      </c:barChart>
      <c:catAx>
        <c:axId val="-158359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9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0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45536"/>
        <c:axId val="-1589274368"/>
      </c:barChart>
      <c:catAx>
        <c:axId val="-158924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5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73280"/>
        <c:axId val="-1589254784"/>
      </c:barChart>
      <c:catAx>
        <c:axId val="-15892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5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32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59680"/>
        <c:axId val="-1589272736"/>
      </c:barChart>
      <c:catAx>
        <c:axId val="-15892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96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70560"/>
        <c:axId val="-1589271648"/>
      </c:barChart>
      <c:catAx>
        <c:axId val="-15892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7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0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70016"/>
        <c:axId val="-1589267296"/>
      </c:barChart>
      <c:catAx>
        <c:axId val="-15892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6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700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6208"/>
        <c:axId val="-1589258592"/>
      </c:barChart>
      <c:catAx>
        <c:axId val="-15892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5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6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5664"/>
        <c:axId val="-1589259136"/>
      </c:barChart>
      <c:catAx>
        <c:axId val="-15892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5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56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56416"/>
        <c:axId val="-1589264576"/>
      </c:barChart>
      <c:catAx>
        <c:axId val="-15892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6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6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61856"/>
        <c:axId val="-1589260224"/>
      </c:barChart>
      <c:catAx>
        <c:axId val="-15892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6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618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58048"/>
        <c:axId val="-1589255872"/>
      </c:barChart>
      <c:catAx>
        <c:axId val="-15892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5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8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97328"/>
        <c:axId val="-1583590800"/>
      </c:barChart>
      <c:catAx>
        <c:axId val="-158359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9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7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55328"/>
        <c:axId val="-1589223232"/>
      </c:barChart>
      <c:catAx>
        <c:axId val="-158925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55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40096"/>
        <c:axId val="-1589237920"/>
      </c:barChart>
      <c:catAx>
        <c:axId val="-158924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3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00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28128"/>
        <c:axId val="-1589222144"/>
      </c:barChart>
      <c:catAx>
        <c:axId val="-15892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81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16704"/>
        <c:axId val="-1589226496"/>
      </c:barChart>
      <c:catAx>
        <c:axId val="-1589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16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1392"/>
        <c:axId val="-1589240640"/>
      </c:barChart>
      <c:catAx>
        <c:axId val="-158923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13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</c:v>
              </c:pt>
              <c:pt idx="2">
                <c:v>0.108695652173913</c:v>
              </c:pt>
              <c:pt idx="3">
                <c:v>0.29323308270676601</c:v>
              </c:pt>
              <c:pt idx="4">
                <c:v>0.21311475409836</c:v>
              </c:pt>
              <c:pt idx="5">
                <c:v>0.22641509433962201</c:v>
              </c:pt>
              <c:pt idx="6">
                <c:v>0.15932203389830499</c:v>
              </c:pt>
              <c:pt idx="7">
                <c:v>9.0592334494773497E-2</c:v>
              </c:pt>
              <c:pt idx="8">
                <c:v>0.15963855421686701</c:v>
              </c:pt>
              <c:pt idx="9">
                <c:v>0.10306406685236701</c:v>
              </c:pt>
              <c:pt idx="10">
                <c:v>0.14964370546318201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28672"/>
        <c:axId val="-1589239552"/>
      </c:barChart>
      <c:catAx>
        <c:axId val="-15892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3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86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3.7914691943127903E-2</c:v>
              </c:pt>
              <c:pt idx="1">
                <c:v>2.4038461538461502E-2</c:v>
              </c:pt>
              <c:pt idx="2">
                <c:v>6.0439560439560398E-2</c:v>
              </c:pt>
              <c:pt idx="3">
                <c:v>6.5217391304347797E-2</c:v>
              </c:pt>
              <c:pt idx="4">
                <c:v>0.105263157894736</c:v>
              </c:pt>
              <c:pt idx="5">
                <c:v>0.12295081967213101</c:v>
              </c:pt>
              <c:pt idx="6">
                <c:v>0.10062893081761</c:v>
              </c:pt>
              <c:pt idx="7">
                <c:v>9.4915254237288096E-2</c:v>
              </c:pt>
              <c:pt idx="8">
                <c:v>4.8780487804878002E-2</c:v>
              </c:pt>
              <c:pt idx="9">
                <c:v>7.5301204819277101E-2</c:v>
              </c:pt>
              <c:pt idx="10">
                <c:v>7.5208913649025003E-2</c:v>
              </c:pt>
              <c:pt idx="11">
                <c:v>6.6508313539192301E-2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3024"/>
        <c:axId val="-1589224864"/>
      </c:barChart>
      <c:catAx>
        <c:axId val="-158923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30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0304"/>
        <c:axId val="-1589237376"/>
      </c:barChart>
      <c:catAx>
        <c:axId val="-158923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3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03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9008"/>
        <c:axId val="-1589235744"/>
      </c:barChart>
      <c:catAx>
        <c:axId val="-158923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3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90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1936"/>
        <c:axId val="-1589238464"/>
      </c:barChart>
      <c:catAx>
        <c:axId val="-15892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3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19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87536"/>
        <c:axId val="-1583595696"/>
      </c:barChart>
      <c:catAx>
        <c:axId val="-158358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9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75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24320"/>
        <c:axId val="-1589232480"/>
      </c:barChart>
      <c:catAx>
        <c:axId val="-158922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3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43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27584"/>
        <c:axId val="-1589222688"/>
      </c:barChart>
      <c:catAx>
        <c:axId val="-15892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75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29760"/>
        <c:axId val="-1589223776"/>
      </c:barChart>
      <c:catAx>
        <c:axId val="-15892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97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25408"/>
        <c:axId val="-1589229216"/>
      </c:barChart>
      <c:catAx>
        <c:axId val="-158922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5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21600"/>
        <c:axId val="-1589230848"/>
      </c:barChart>
      <c:catAx>
        <c:axId val="-158922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3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1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6832"/>
        <c:axId val="-1589227040"/>
      </c:barChart>
      <c:catAx>
        <c:axId val="-15892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68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25952"/>
        <c:axId val="-1589221056"/>
      </c:barChart>
      <c:catAx>
        <c:axId val="-15892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59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17248"/>
        <c:axId val="-1589218880"/>
      </c:barChart>
      <c:catAx>
        <c:axId val="-15892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1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1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172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6288"/>
        <c:axId val="-1589220512"/>
      </c:barChart>
      <c:catAx>
        <c:axId val="-15892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2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2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62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4112"/>
        <c:axId val="-1589219968"/>
      </c:barChart>
      <c:catAx>
        <c:axId val="-15892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1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19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41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95152"/>
        <c:axId val="-1583594608"/>
      </c:barChart>
      <c:catAx>
        <c:axId val="-158359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9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51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17792"/>
        <c:axId val="-1589233568"/>
      </c:barChart>
      <c:catAx>
        <c:axId val="-158921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177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5200"/>
        <c:axId val="-1589219424"/>
      </c:barChart>
      <c:catAx>
        <c:axId val="-15892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1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1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52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18336"/>
        <c:axId val="-1589216160"/>
      </c:barChart>
      <c:catAx>
        <c:axId val="-15892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1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1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18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41728"/>
        <c:axId val="-1589241184"/>
      </c:barChart>
      <c:catAx>
        <c:axId val="-158924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241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417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234656"/>
        <c:axId val="-1589327680"/>
      </c:barChart>
      <c:catAx>
        <c:axId val="-15892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2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2346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37472"/>
        <c:axId val="-1589333664"/>
      </c:barChart>
      <c:catAx>
        <c:axId val="-158933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42912"/>
        <c:axId val="-1589345632"/>
      </c:barChart>
      <c:catAx>
        <c:axId val="-158934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4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2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1696"/>
        <c:axId val="-1589340192"/>
      </c:barChart>
      <c:catAx>
        <c:axId val="-158932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4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16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3328"/>
        <c:axId val="-1589317888"/>
      </c:barChart>
      <c:catAx>
        <c:axId val="-158932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33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35840"/>
        <c:axId val="-1589317344"/>
      </c:barChart>
      <c:catAx>
        <c:axId val="-158933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58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94064"/>
        <c:axId val="-1583588624"/>
      </c:barChart>
      <c:catAx>
        <c:axId val="-158359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8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40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18432"/>
        <c:axId val="-1589323872"/>
      </c:barChart>
      <c:catAx>
        <c:axId val="-158931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2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84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16800"/>
        <c:axId val="-1589332576"/>
      </c:barChart>
      <c:catAx>
        <c:axId val="-158931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6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2784"/>
        <c:axId val="-1589332032"/>
      </c:barChart>
      <c:catAx>
        <c:axId val="-15893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27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34752"/>
        <c:axId val="-1589342368"/>
      </c:barChart>
      <c:catAx>
        <c:axId val="-15893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4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475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7136"/>
        <c:axId val="-1589321152"/>
      </c:barChart>
      <c:catAx>
        <c:axId val="-158932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21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71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4416"/>
        <c:axId val="-1589339648"/>
      </c:barChart>
      <c:catAx>
        <c:axId val="-158932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4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2240"/>
        <c:axId val="-1589333120"/>
      </c:barChart>
      <c:catAx>
        <c:axId val="-15893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2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36928"/>
        <c:axId val="-1589320608"/>
      </c:barChart>
      <c:catAx>
        <c:axId val="-15893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2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6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35296"/>
        <c:axId val="-1589320064"/>
      </c:barChart>
      <c:catAx>
        <c:axId val="-15893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2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52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8768"/>
        <c:axId val="-1589339104"/>
      </c:barChart>
      <c:catAx>
        <c:axId val="-158932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8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93520"/>
        <c:axId val="-1583592432"/>
      </c:barChart>
      <c:catAx>
        <c:axId val="-158359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9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3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31488"/>
        <c:axId val="-1589326592"/>
      </c:barChart>
      <c:catAx>
        <c:axId val="-158933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2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14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6048"/>
        <c:axId val="-1589334208"/>
      </c:barChart>
      <c:catAx>
        <c:axId val="-15893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4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60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14080"/>
        <c:axId val="-1589346176"/>
      </c:barChart>
      <c:catAx>
        <c:axId val="-158931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4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40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30944"/>
        <c:axId val="-1589319520"/>
      </c:barChart>
      <c:catAx>
        <c:axId val="-1589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094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15168"/>
        <c:axId val="-1589312448"/>
      </c:barChart>
      <c:catAx>
        <c:axId val="-15893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51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45088"/>
        <c:axId val="-1589336384"/>
      </c:barChart>
      <c:catAx>
        <c:axId val="-15893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5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16256"/>
        <c:axId val="-1589314624"/>
      </c:barChart>
      <c:catAx>
        <c:axId val="-158931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62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43456"/>
        <c:axId val="-1589313536"/>
      </c:barChart>
      <c:catAx>
        <c:axId val="-158934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34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38560"/>
        <c:axId val="-1589330400"/>
      </c:barChart>
      <c:catAx>
        <c:axId val="-158933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85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44000"/>
        <c:axId val="-1589329856"/>
      </c:barChart>
      <c:catAx>
        <c:axId val="-158934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2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4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92976"/>
        <c:axId val="-1583591888"/>
      </c:barChart>
      <c:catAx>
        <c:axId val="-158359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9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929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4960"/>
        <c:axId val="-1589344544"/>
      </c:barChart>
      <c:catAx>
        <c:axId val="-15893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4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496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9312"/>
        <c:axId val="-1589328224"/>
      </c:barChart>
      <c:catAx>
        <c:axId val="-15893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2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93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15712"/>
        <c:axId val="-1589338016"/>
      </c:barChart>
      <c:catAx>
        <c:axId val="-15893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3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3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5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11904"/>
        <c:axId val="-1589318976"/>
      </c:barChart>
      <c:catAx>
        <c:axId val="-158931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19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25504"/>
        <c:axId val="-1589312992"/>
      </c:barChart>
      <c:catAx>
        <c:axId val="-15893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1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1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25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41824"/>
        <c:axId val="-1589341280"/>
      </c:barChart>
      <c:catAx>
        <c:axId val="-15893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934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182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9340736"/>
        <c:axId val="-1460237344"/>
      </c:barChart>
      <c:catAx>
        <c:axId val="-158934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3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93407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37888"/>
        <c:axId val="-1460240608"/>
      </c:barChart>
      <c:catAx>
        <c:axId val="-14602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78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6384"/>
        <c:axId val="-1460247680"/>
      </c:barChart>
      <c:catAx>
        <c:axId val="-14602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638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4208"/>
        <c:axId val="-1460240064"/>
      </c:barChart>
      <c:catAx>
        <c:axId val="-14602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42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3586992"/>
        <c:axId val="-1583589712"/>
      </c:barChart>
      <c:catAx>
        <c:axId val="-158358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8358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5835869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2576"/>
        <c:axId val="-1460255296"/>
      </c:barChart>
      <c:catAx>
        <c:axId val="-14602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5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25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39520"/>
        <c:axId val="-1460264544"/>
      </c:barChart>
      <c:catAx>
        <c:axId val="-14602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6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952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63456"/>
        <c:axId val="-1460260736"/>
      </c:barChart>
      <c:catAx>
        <c:axId val="-14602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6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345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60192"/>
        <c:axId val="-1460267264"/>
      </c:barChart>
      <c:catAx>
        <c:axId val="-14602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6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019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35712"/>
        <c:axId val="-1460245504"/>
      </c:barChart>
      <c:catAx>
        <c:axId val="-14602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57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62912"/>
        <c:axId val="-1460247136"/>
      </c:barChart>
      <c:catAx>
        <c:axId val="-14602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291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59648"/>
        <c:axId val="-1460244960"/>
      </c:barChart>
      <c:catAx>
        <c:axId val="-146025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5964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48768"/>
        <c:axId val="-1460246592"/>
      </c:barChart>
      <c:catAx>
        <c:axId val="-146024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4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876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Comercio: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2"/>
              <c:pt idx="0">
                <c:v>2014</c:v>
              </c:pt>
              <c:pt idx="1">
                <c:v>2013</c:v>
              </c:pt>
              <c:pt idx="2">
                <c:v>2012</c:v>
              </c:pt>
              <c:pt idx="3">
                <c:v>2011</c:v>
              </c:pt>
              <c:pt idx="4">
                <c:v>2010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  <c:pt idx="8">
                <c:v>2006</c:v>
              </c:pt>
              <c:pt idx="9">
                <c:v>2005</c:v>
              </c:pt>
              <c:pt idx="10">
                <c:v>2004</c:v>
              </c:pt>
              <c:pt idx="11">
                <c:v>2003</c:v>
              </c:pt>
            </c:numLit>
          </c:cat>
          <c:val>
            <c:numLit>
              <c:formatCode>General</c:formatCode>
              <c:ptCount val="12"/>
              <c:pt idx="0">
                <c:v>3.7914691943127965E-2</c:v>
              </c:pt>
              <c:pt idx="1">
                <c:v>2.403846153846154E-2</c:v>
              </c:pt>
              <c:pt idx="2">
                <c:v>6.043956043956044E-2</c:v>
              </c:pt>
              <c:pt idx="3">
                <c:v>6.5217391304347824E-2</c:v>
              </c:pt>
              <c:pt idx="4">
                <c:v>0.10526315789473684</c:v>
              </c:pt>
              <c:pt idx="5">
                <c:v>0.12295081967213115</c:v>
              </c:pt>
              <c:pt idx="6">
                <c:v>0.10062893081761007</c:v>
              </c:pt>
              <c:pt idx="7">
                <c:v>9.4915254237288138E-2</c:v>
              </c:pt>
              <c:pt idx="8">
                <c:v>4.878048780487805E-2</c:v>
              </c:pt>
              <c:pt idx="9">
                <c:v>7.5301204819277115E-2</c:v>
              </c:pt>
              <c:pt idx="10">
                <c:v>7.5208913649025072E-2</c:v>
              </c:pt>
              <c:pt idx="11">
                <c:v>6.6508313539192399E-2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68896"/>
        <c:axId val="-1460236800"/>
      </c:barChart>
      <c:catAx>
        <c:axId val="-14602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3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6889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harts/chart9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Anexos :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1"/>
              <c:pt idx="0">
                <c:v>2013</c:v>
              </c:pt>
              <c:pt idx="1">
                <c:v>2012</c:v>
              </c:pt>
              <c:pt idx="2">
                <c:v>2011</c:v>
              </c:pt>
              <c:pt idx="3">
                <c:v>2010</c:v>
              </c:pt>
              <c:pt idx="4">
                <c:v>2009</c:v>
              </c:pt>
              <c:pt idx="5">
                <c:v>2008</c:v>
              </c:pt>
              <c:pt idx="6">
                <c:v>2007</c:v>
              </c:pt>
              <c:pt idx="7">
                <c:v>2006</c:v>
              </c:pt>
              <c:pt idx="8">
                <c:v>2005</c:v>
              </c:pt>
              <c:pt idx="9">
                <c:v>2004</c:v>
              </c:pt>
              <c:pt idx="10">
                <c:v>2003</c:v>
              </c:pt>
            </c:numLit>
          </c:cat>
          <c:val>
            <c:numLit>
              <c:formatCode>General</c:formatCode>
              <c:ptCount val="11"/>
              <c:pt idx="0">
                <c:v>0.125</c:v>
              </c:pt>
              <c:pt idx="1">
                <c:v>0.10989010989010989</c:v>
              </c:pt>
              <c:pt idx="2">
                <c:v>0.10869565217391304</c:v>
              </c:pt>
              <c:pt idx="3">
                <c:v>0.2932330827067669</c:v>
              </c:pt>
              <c:pt idx="4">
                <c:v>0.21311475409836064</c:v>
              </c:pt>
              <c:pt idx="5">
                <c:v>0.22641509433962265</c:v>
              </c:pt>
              <c:pt idx="6">
                <c:v>0.15932203389830507</c:v>
              </c:pt>
              <c:pt idx="7">
                <c:v>9.0592334494773524E-2</c:v>
              </c:pt>
              <c:pt idx="8">
                <c:v>0.15963855421686746</c:v>
              </c:pt>
              <c:pt idx="9">
                <c:v>0.10306406685236769</c:v>
              </c:pt>
              <c:pt idx="10">
                <c:v>0.1496437054631829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0244416"/>
        <c:axId val="-1460236256"/>
      </c:barChart>
      <c:catAx>
        <c:axId val="-14602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3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023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4602444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chart" Target="../charts/chart21.xml"/><Relationship Id="rId170" Type="http://schemas.openxmlformats.org/officeDocument/2006/relationships/chart" Target="../charts/chart170.xml"/><Relationship Id="rId836" Type="http://schemas.openxmlformats.org/officeDocument/2006/relationships/chart" Target="../charts/chart835.xml"/><Relationship Id="rId1021" Type="http://schemas.openxmlformats.org/officeDocument/2006/relationships/chart" Target="../charts/chart1020.xml"/><Relationship Id="rId268" Type="http://schemas.openxmlformats.org/officeDocument/2006/relationships/chart" Target="../charts/chart267.xml"/><Relationship Id="rId475" Type="http://schemas.openxmlformats.org/officeDocument/2006/relationships/chart" Target="../charts/chart474.xml"/><Relationship Id="rId682" Type="http://schemas.openxmlformats.org/officeDocument/2006/relationships/chart" Target="../charts/chart681.xml"/><Relationship Id="rId903" Type="http://schemas.openxmlformats.org/officeDocument/2006/relationships/chart" Target="../charts/chart902.xml"/><Relationship Id="rId32" Type="http://schemas.openxmlformats.org/officeDocument/2006/relationships/chart" Target="../charts/chart32.xml"/><Relationship Id="rId128" Type="http://schemas.openxmlformats.org/officeDocument/2006/relationships/chart" Target="../charts/chart128.xml"/><Relationship Id="rId335" Type="http://schemas.openxmlformats.org/officeDocument/2006/relationships/chart" Target="../charts/chart334.xml"/><Relationship Id="rId542" Type="http://schemas.openxmlformats.org/officeDocument/2006/relationships/chart" Target="../charts/chart541.xml"/><Relationship Id="rId987" Type="http://schemas.openxmlformats.org/officeDocument/2006/relationships/chart" Target="../charts/chart986.xml"/><Relationship Id="rId181" Type="http://schemas.openxmlformats.org/officeDocument/2006/relationships/chart" Target="../charts/chart181.xml"/><Relationship Id="rId402" Type="http://schemas.openxmlformats.org/officeDocument/2006/relationships/chart" Target="../charts/chart401.xml"/><Relationship Id="rId847" Type="http://schemas.openxmlformats.org/officeDocument/2006/relationships/chart" Target="../charts/chart846.xml"/><Relationship Id="rId279" Type="http://schemas.openxmlformats.org/officeDocument/2006/relationships/chart" Target="../charts/chart278.xml"/><Relationship Id="rId486" Type="http://schemas.openxmlformats.org/officeDocument/2006/relationships/chart" Target="../charts/chart485.xml"/><Relationship Id="rId693" Type="http://schemas.openxmlformats.org/officeDocument/2006/relationships/chart" Target="../charts/chart692.xml"/><Relationship Id="rId707" Type="http://schemas.openxmlformats.org/officeDocument/2006/relationships/chart" Target="../charts/chart706.xml"/><Relationship Id="rId914" Type="http://schemas.openxmlformats.org/officeDocument/2006/relationships/chart" Target="../charts/chart913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346" Type="http://schemas.openxmlformats.org/officeDocument/2006/relationships/chart" Target="../charts/chart345.xml"/><Relationship Id="rId553" Type="http://schemas.openxmlformats.org/officeDocument/2006/relationships/chart" Target="../charts/chart552.xml"/><Relationship Id="rId760" Type="http://schemas.openxmlformats.org/officeDocument/2006/relationships/chart" Target="../charts/chart759.xml"/><Relationship Id="rId998" Type="http://schemas.openxmlformats.org/officeDocument/2006/relationships/chart" Target="../charts/chart997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2.xml"/><Relationship Id="rId858" Type="http://schemas.openxmlformats.org/officeDocument/2006/relationships/chart" Target="../charts/chart857.xml"/><Relationship Id="rId497" Type="http://schemas.openxmlformats.org/officeDocument/2006/relationships/chart" Target="../charts/chart496.xml"/><Relationship Id="rId620" Type="http://schemas.openxmlformats.org/officeDocument/2006/relationships/chart" Target="../charts/chart619.xml"/><Relationship Id="rId718" Type="http://schemas.openxmlformats.org/officeDocument/2006/relationships/chart" Target="../charts/chart717.xml"/><Relationship Id="rId925" Type="http://schemas.openxmlformats.org/officeDocument/2006/relationships/chart" Target="../charts/chart924.xml"/><Relationship Id="rId357" Type="http://schemas.openxmlformats.org/officeDocument/2006/relationships/chart" Target="../charts/chart356.xml"/><Relationship Id="rId54" Type="http://schemas.openxmlformats.org/officeDocument/2006/relationships/chart" Target="../charts/chart54.xml"/><Relationship Id="rId217" Type="http://schemas.openxmlformats.org/officeDocument/2006/relationships/chart" Target="../charts/chart217.xml"/><Relationship Id="rId564" Type="http://schemas.openxmlformats.org/officeDocument/2006/relationships/chart" Target="../charts/chart563.xml"/><Relationship Id="rId771" Type="http://schemas.openxmlformats.org/officeDocument/2006/relationships/chart" Target="../charts/chart770.xml"/><Relationship Id="rId869" Type="http://schemas.openxmlformats.org/officeDocument/2006/relationships/chart" Target="../charts/chart868.xml"/><Relationship Id="rId424" Type="http://schemas.openxmlformats.org/officeDocument/2006/relationships/chart" Target="../charts/chart423.xml"/><Relationship Id="rId631" Type="http://schemas.openxmlformats.org/officeDocument/2006/relationships/chart" Target="../charts/chart630.xml"/><Relationship Id="rId729" Type="http://schemas.openxmlformats.org/officeDocument/2006/relationships/chart" Target="../charts/chart728.xml"/><Relationship Id="rId270" Type="http://schemas.openxmlformats.org/officeDocument/2006/relationships/chart" Target="../charts/chart269.xml"/><Relationship Id="rId936" Type="http://schemas.openxmlformats.org/officeDocument/2006/relationships/chart" Target="../charts/chart935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7.xml"/><Relationship Id="rId575" Type="http://schemas.openxmlformats.org/officeDocument/2006/relationships/chart" Target="../charts/chart574.xml"/><Relationship Id="rId782" Type="http://schemas.openxmlformats.org/officeDocument/2006/relationships/chart" Target="../charts/chart781.xml"/><Relationship Id="rId228" Type="http://schemas.openxmlformats.org/officeDocument/2006/relationships/chart" Target="../charts/chart227.xml"/><Relationship Id="rId435" Type="http://schemas.openxmlformats.org/officeDocument/2006/relationships/chart" Target="../charts/chart434.xml"/><Relationship Id="rId642" Type="http://schemas.openxmlformats.org/officeDocument/2006/relationships/chart" Target="../charts/chart641.xml"/><Relationship Id="rId281" Type="http://schemas.openxmlformats.org/officeDocument/2006/relationships/chart" Target="../charts/chart280.xml"/><Relationship Id="rId502" Type="http://schemas.openxmlformats.org/officeDocument/2006/relationships/chart" Target="../charts/chart501.xml"/><Relationship Id="rId947" Type="http://schemas.openxmlformats.org/officeDocument/2006/relationships/chart" Target="../charts/chart946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8.xml"/><Relationship Id="rId586" Type="http://schemas.openxmlformats.org/officeDocument/2006/relationships/chart" Target="../charts/chart585.xml"/><Relationship Id="rId793" Type="http://schemas.openxmlformats.org/officeDocument/2006/relationships/chart" Target="../charts/chart792.xml"/><Relationship Id="rId807" Type="http://schemas.openxmlformats.org/officeDocument/2006/relationships/chart" Target="../charts/chart806.xml"/><Relationship Id="rId7" Type="http://schemas.openxmlformats.org/officeDocument/2006/relationships/chart" Target="../charts/chart7.xml"/><Relationship Id="rId239" Type="http://schemas.openxmlformats.org/officeDocument/2006/relationships/chart" Target="../charts/chart238.xml"/><Relationship Id="rId446" Type="http://schemas.openxmlformats.org/officeDocument/2006/relationships/chart" Target="../charts/chart445.xml"/><Relationship Id="rId653" Type="http://schemas.openxmlformats.org/officeDocument/2006/relationships/chart" Target="../charts/chart652.xml"/><Relationship Id="rId292" Type="http://schemas.openxmlformats.org/officeDocument/2006/relationships/chart" Target="../charts/chart291.xml"/><Relationship Id="rId306" Type="http://schemas.openxmlformats.org/officeDocument/2006/relationships/chart" Target="../charts/chart305.xml"/><Relationship Id="rId860" Type="http://schemas.openxmlformats.org/officeDocument/2006/relationships/chart" Target="../charts/chart859.xml"/><Relationship Id="rId958" Type="http://schemas.openxmlformats.org/officeDocument/2006/relationships/chart" Target="../charts/chart957.xml"/><Relationship Id="rId87" Type="http://schemas.openxmlformats.org/officeDocument/2006/relationships/chart" Target="../charts/chart87.xml"/><Relationship Id="rId513" Type="http://schemas.openxmlformats.org/officeDocument/2006/relationships/chart" Target="../charts/chart512.xml"/><Relationship Id="rId597" Type="http://schemas.openxmlformats.org/officeDocument/2006/relationships/chart" Target="../charts/chart596.xml"/><Relationship Id="rId720" Type="http://schemas.openxmlformats.org/officeDocument/2006/relationships/chart" Target="../charts/chart719.xml"/><Relationship Id="rId818" Type="http://schemas.openxmlformats.org/officeDocument/2006/relationships/chart" Target="../charts/chart817.xml"/><Relationship Id="rId152" Type="http://schemas.openxmlformats.org/officeDocument/2006/relationships/chart" Target="../charts/chart152.xml"/><Relationship Id="rId457" Type="http://schemas.openxmlformats.org/officeDocument/2006/relationships/chart" Target="../charts/chart456.xml"/><Relationship Id="rId1003" Type="http://schemas.openxmlformats.org/officeDocument/2006/relationships/chart" Target="../charts/chart1002.xml"/><Relationship Id="rId664" Type="http://schemas.openxmlformats.org/officeDocument/2006/relationships/chart" Target="../charts/chart663.xml"/><Relationship Id="rId871" Type="http://schemas.openxmlformats.org/officeDocument/2006/relationships/chart" Target="../charts/chart870.xml"/><Relationship Id="rId969" Type="http://schemas.openxmlformats.org/officeDocument/2006/relationships/chart" Target="../charts/chart968.xml"/><Relationship Id="rId14" Type="http://schemas.openxmlformats.org/officeDocument/2006/relationships/chart" Target="../charts/chart14.xml"/><Relationship Id="rId317" Type="http://schemas.openxmlformats.org/officeDocument/2006/relationships/chart" Target="../charts/chart316.xml"/><Relationship Id="rId524" Type="http://schemas.openxmlformats.org/officeDocument/2006/relationships/chart" Target="../charts/chart523.xml"/><Relationship Id="rId731" Type="http://schemas.openxmlformats.org/officeDocument/2006/relationships/chart" Target="../charts/chart730.xml"/><Relationship Id="rId98" Type="http://schemas.openxmlformats.org/officeDocument/2006/relationships/chart" Target="../charts/chart98.xml"/><Relationship Id="rId163" Type="http://schemas.openxmlformats.org/officeDocument/2006/relationships/chart" Target="../charts/chart163.xml"/><Relationship Id="rId370" Type="http://schemas.openxmlformats.org/officeDocument/2006/relationships/chart" Target="../charts/chart369.xml"/><Relationship Id="rId829" Type="http://schemas.openxmlformats.org/officeDocument/2006/relationships/chart" Target="../charts/chart828.xml"/><Relationship Id="rId1014" Type="http://schemas.openxmlformats.org/officeDocument/2006/relationships/chart" Target="../charts/chart1013.xml"/><Relationship Id="rId230" Type="http://schemas.openxmlformats.org/officeDocument/2006/relationships/chart" Target="../charts/chart229.xml"/><Relationship Id="rId468" Type="http://schemas.openxmlformats.org/officeDocument/2006/relationships/chart" Target="../charts/chart467.xml"/><Relationship Id="rId675" Type="http://schemas.openxmlformats.org/officeDocument/2006/relationships/chart" Target="../charts/chart674.xml"/><Relationship Id="rId882" Type="http://schemas.openxmlformats.org/officeDocument/2006/relationships/chart" Target="../charts/chart881.xml"/><Relationship Id="rId25" Type="http://schemas.openxmlformats.org/officeDocument/2006/relationships/chart" Target="../charts/chart25.xml"/><Relationship Id="rId328" Type="http://schemas.openxmlformats.org/officeDocument/2006/relationships/chart" Target="../charts/chart327.xml"/><Relationship Id="rId535" Type="http://schemas.openxmlformats.org/officeDocument/2006/relationships/chart" Target="../charts/chart534.xml"/><Relationship Id="rId742" Type="http://schemas.openxmlformats.org/officeDocument/2006/relationships/chart" Target="../charts/chart741.xml"/><Relationship Id="rId174" Type="http://schemas.openxmlformats.org/officeDocument/2006/relationships/chart" Target="../charts/chart174.xml"/><Relationship Id="rId381" Type="http://schemas.openxmlformats.org/officeDocument/2006/relationships/chart" Target="../charts/chart380.xml"/><Relationship Id="rId602" Type="http://schemas.openxmlformats.org/officeDocument/2006/relationships/chart" Target="../charts/chart601.xml"/><Relationship Id="rId1025" Type="http://schemas.openxmlformats.org/officeDocument/2006/relationships/chart" Target="../charts/chart1024.xml"/><Relationship Id="rId241" Type="http://schemas.openxmlformats.org/officeDocument/2006/relationships/chart" Target="../charts/chart240.xml"/><Relationship Id="rId479" Type="http://schemas.openxmlformats.org/officeDocument/2006/relationships/chart" Target="../charts/chart478.xml"/><Relationship Id="rId686" Type="http://schemas.openxmlformats.org/officeDocument/2006/relationships/chart" Target="../charts/chart685.xml"/><Relationship Id="rId893" Type="http://schemas.openxmlformats.org/officeDocument/2006/relationships/chart" Target="../charts/chart892.xml"/><Relationship Id="rId907" Type="http://schemas.openxmlformats.org/officeDocument/2006/relationships/chart" Target="../charts/chart906.xml"/><Relationship Id="rId36" Type="http://schemas.openxmlformats.org/officeDocument/2006/relationships/chart" Target="../charts/chart36.xml"/><Relationship Id="rId339" Type="http://schemas.openxmlformats.org/officeDocument/2006/relationships/chart" Target="../charts/chart338.xml"/><Relationship Id="rId546" Type="http://schemas.openxmlformats.org/officeDocument/2006/relationships/chart" Target="../charts/chart545.xml"/><Relationship Id="rId753" Type="http://schemas.openxmlformats.org/officeDocument/2006/relationships/chart" Target="../charts/chart752.xml"/><Relationship Id="rId101" Type="http://schemas.openxmlformats.org/officeDocument/2006/relationships/chart" Target="../charts/chart101.xml"/><Relationship Id="rId185" Type="http://schemas.openxmlformats.org/officeDocument/2006/relationships/chart" Target="../charts/chart185.xml"/><Relationship Id="rId406" Type="http://schemas.openxmlformats.org/officeDocument/2006/relationships/chart" Target="../charts/chart405.xml"/><Relationship Id="rId960" Type="http://schemas.openxmlformats.org/officeDocument/2006/relationships/chart" Target="../charts/chart959.xml"/><Relationship Id="rId392" Type="http://schemas.openxmlformats.org/officeDocument/2006/relationships/chart" Target="../charts/chart391.xml"/><Relationship Id="rId613" Type="http://schemas.openxmlformats.org/officeDocument/2006/relationships/chart" Target="../charts/chart612.xml"/><Relationship Id="rId697" Type="http://schemas.openxmlformats.org/officeDocument/2006/relationships/chart" Target="../charts/chart696.xml"/><Relationship Id="rId820" Type="http://schemas.openxmlformats.org/officeDocument/2006/relationships/chart" Target="../charts/chart819.xml"/><Relationship Id="rId918" Type="http://schemas.openxmlformats.org/officeDocument/2006/relationships/chart" Target="../charts/chart917.xml"/><Relationship Id="rId252" Type="http://schemas.openxmlformats.org/officeDocument/2006/relationships/chart" Target="../charts/chart251.xml"/><Relationship Id="rId47" Type="http://schemas.openxmlformats.org/officeDocument/2006/relationships/chart" Target="../charts/chart47.xml"/><Relationship Id="rId112" Type="http://schemas.openxmlformats.org/officeDocument/2006/relationships/chart" Target="../charts/chart112.xml"/><Relationship Id="rId557" Type="http://schemas.openxmlformats.org/officeDocument/2006/relationships/chart" Target="../charts/chart556.xml"/><Relationship Id="rId764" Type="http://schemas.openxmlformats.org/officeDocument/2006/relationships/chart" Target="../charts/chart763.xml"/><Relationship Id="rId971" Type="http://schemas.openxmlformats.org/officeDocument/2006/relationships/chart" Target="../charts/chart970.xml"/><Relationship Id="rId196" Type="http://schemas.openxmlformats.org/officeDocument/2006/relationships/chart" Target="../charts/chart196.xml"/><Relationship Id="rId417" Type="http://schemas.openxmlformats.org/officeDocument/2006/relationships/chart" Target="../charts/chart416.xml"/><Relationship Id="rId624" Type="http://schemas.openxmlformats.org/officeDocument/2006/relationships/chart" Target="../charts/chart623.xml"/><Relationship Id="rId831" Type="http://schemas.openxmlformats.org/officeDocument/2006/relationships/chart" Target="../charts/chart830.xml"/><Relationship Id="rId263" Type="http://schemas.openxmlformats.org/officeDocument/2006/relationships/chart" Target="../charts/chart262.xml"/><Relationship Id="rId470" Type="http://schemas.openxmlformats.org/officeDocument/2006/relationships/chart" Target="../charts/chart469.xml"/><Relationship Id="rId929" Type="http://schemas.openxmlformats.org/officeDocument/2006/relationships/chart" Target="../charts/chart928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29.xml"/><Relationship Id="rId568" Type="http://schemas.openxmlformats.org/officeDocument/2006/relationships/chart" Target="../charts/chart567.xml"/><Relationship Id="rId775" Type="http://schemas.openxmlformats.org/officeDocument/2006/relationships/chart" Target="../charts/chart774.xml"/><Relationship Id="rId982" Type="http://schemas.openxmlformats.org/officeDocument/2006/relationships/chart" Target="../charts/chart981.xml"/><Relationship Id="rId428" Type="http://schemas.openxmlformats.org/officeDocument/2006/relationships/chart" Target="../charts/chart427.xml"/><Relationship Id="rId635" Type="http://schemas.openxmlformats.org/officeDocument/2006/relationships/chart" Target="../charts/chart634.xml"/><Relationship Id="rId842" Type="http://schemas.openxmlformats.org/officeDocument/2006/relationships/chart" Target="../charts/chart841.xml"/><Relationship Id="rId274" Type="http://schemas.openxmlformats.org/officeDocument/2006/relationships/chart" Target="../charts/chart273.xml"/><Relationship Id="rId481" Type="http://schemas.openxmlformats.org/officeDocument/2006/relationships/chart" Target="../charts/chart480.xml"/><Relationship Id="rId702" Type="http://schemas.openxmlformats.org/officeDocument/2006/relationships/chart" Target="../charts/chart701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79" Type="http://schemas.openxmlformats.org/officeDocument/2006/relationships/chart" Target="../charts/chart578.xml"/><Relationship Id="rId786" Type="http://schemas.openxmlformats.org/officeDocument/2006/relationships/chart" Target="../charts/chart785.xml"/><Relationship Id="rId993" Type="http://schemas.openxmlformats.org/officeDocument/2006/relationships/chart" Target="../charts/chart992.xml"/><Relationship Id="rId341" Type="http://schemas.openxmlformats.org/officeDocument/2006/relationships/chart" Target="../charts/chart340.xml"/><Relationship Id="rId439" Type="http://schemas.openxmlformats.org/officeDocument/2006/relationships/chart" Target="../charts/chart438.xml"/><Relationship Id="rId646" Type="http://schemas.openxmlformats.org/officeDocument/2006/relationships/chart" Target="../charts/chart645.xml"/><Relationship Id="rId201" Type="http://schemas.openxmlformats.org/officeDocument/2006/relationships/chart" Target="../charts/chart201.xml"/><Relationship Id="rId285" Type="http://schemas.openxmlformats.org/officeDocument/2006/relationships/chart" Target="../charts/chart284.xml"/><Relationship Id="rId506" Type="http://schemas.openxmlformats.org/officeDocument/2006/relationships/chart" Target="../charts/chart505.xml"/><Relationship Id="rId853" Type="http://schemas.openxmlformats.org/officeDocument/2006/relationships/chart" Target="../charts/chart852.xml"/><Relationship Id="rId492" Type="http://schemas.openxmlformats.org/officeDocument/2006/relationships/chart" Target="../charts/chart491.xml"/><Relationship Id="rId713" Type="http://schemas.openxmlformats.org/officeDocument/2006/relationships/chart" Target="../charts/chart712.xml"/><Relationship Id="rId797" Type="http://schemas.openxmlformats.org/officeDocument/2006/relationships/chart" Target="../charts/chart796.xml"/><Relationship Id="rId920" Type="http://schemas.openxmlformats.org/officeDocument/2006/relationships/chart" Target="../charts/chart919.xml"/><Relationship Id="rId145" Type="http://schemas.openxmlformats.org/officeDocument/2006/relationships/chart" Target="../charts/chart145.xml"/><Relationship Id="rId352" Type="http://schemas.openxmlformats.org/officeDocument/2006/relationships/chart" Target="../charts/chart351.xml"/><Relationship Id="rId212" Type="http://schemas.openxmlformats.org/officeDocument/2006/relationships/chart" Target="../charts/chart212.xml"/><Relationship Id="rId657" Type="http://schemas.openxmlformats.org/officeDocument/2006/relationships/chart" Target="../charts/chart656.xml"/><Relationship Id="rId864" Type="http://schemas.openxmlformats.org/officeDocument/2006/relationships/chart" Target="../charts/chart863.xml"/><Relationship Id="rId296" Type="http://schemas.openxmlformats.org/officeDocument/2006/relationships/chart" Target="../charts/chart295.xml"/><Relationship Id="rId517" Type="http://schemas.openxmlformats.org/officeDocument/2006/relationships/chart" Target="../charts/chart516.xml"/><Relationship Id="rId724" Type="http://schemas.openxmlformats.org/officeDocument/2006/relationships/chart" Target="../charts/chart723.xml"/><Relationship Id="rId931" Type="http://schemas.openxmlformats.org/officeDocument/2006/relationships/chart" Target="../charts/chart930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363" Type="http://schemas.openxmlformats.org/officeDocument/2006/relationships/chart" Target="../charts/chart362.xml"/><Relationship Id="rId570" Type="http://schemas.openxmlformats.org/officeDocument/2006/relationships/chart" Target="../charts/chart569.xml"/><Relationship Id="rId1007" Type="http://schemas.openxmlformats.org/officeDocument/2006/relationships/chart" Target="../charts/chart1006.xml"/><Relationship Id="rId223" Type="http://schemas.openxmlformats.org/officeDocument/2006/relationships/chart" Target="../charts/chart222.xml"/><Relationship Id="rId430" Type="http://schemas.openxmlformats.org/officeDocument/2006/relationships/chart" Target="../charts/chart429.xml"/><Relationship Id="rId668" Type="http://schemas.openxmlformats.org/officeDocument/2006/relationships/chart" Target="../charts/chart667.xml"/><Relationship Id="rId875" Type="http://schemas.openxmlformats.org/officeDocument/2006/relationships/chart" Target="../charts/chart874.xml"/><Relationship Id="rId18" Type="http://schemas.openxmlformats.org/officeDocument/2006/relationships/chart" Target="../charts/chart18.xml"/><Relationship Id="rId528" Type="http://schemas.openxmlformats.org/officeDocument/2006/relationships/chart" Target="../charts/chart527.xml"/><Relationship Id="rId735" Type="http://schemas.openxmlformats.org/officeDocument/2006/relationships/chart" Target="../charts/chart734.xml"/><Relationship Id="rId942" Type="http://schemas.openxmlformats.org/officeDocument/2006/relationships/chart" Target="../charts/chart941.xml"/><Relationship Id="rId167" Type="http://schemas.openxmlformats.org/officeDocument/2006/relationships/chart" Target="../charts/chart167.xml"/><Relationship Id="rId374" Type="http://schemas.openxmlformats.org/officeDocument/2006/relationships/chart" Target="../charts/chart373.xml"/><Relationship Id="rId581" Type="http://schemas.openxmlformats.org/officeDocument/2006/relationships/chart" Target="../charts/chart580.xml"/><Relationship Id="rId1018" Type="http://schemas.openxmlformats.org/officeDocument/2006/relationships/chart" Target="../charts/chart1017.xml"/><Relationship Id="rId71" Type="http://schemas.openxmlformats.org/officeDocument/2006/relationships/chart" Target="../charts/chart71.xml"/><Relationship Id="rId234" Type="http://schemas.openxmlformats.org/officeDocument/2006/relationships/chart" Target="../charts/chart233.xml"/><Relationship Id="rId679" Type="http://schemas.openxmlformats.org/officeDocument/2006/relationships/chart" Target="../charts/chart678.xml"/><Relationship Id="rId802" Type="http://schemas.openxmlformats.org/officeDocument/2006/relationships/chart" Target="../charts/chart801.xml"/><Relationship Id="rId886" Type="http://schemas.openxmlformats.org/officeDocument/2006/relationships/chart" Target="../charts/chart885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441" Type="http://schemas.openxmlformats.org/officeDocument/2006/relationships/chart" Target="../charts/chart440.xml"/><Relationship Id="rId539" Type="http://schemas.openxmlformats.org/officeDocument/2006/relationships/chart" Target="../charts/chart538.xml"/><Relationship Id="rId746" Type="http://schemas.openxmlformats.org/officeDocument/2006/relationships/chart" Target="../charts/chart745.xml"/><Relationship Id="rId178" Type="http://schemas.openxmlformats.org/officeDocument/2006/relationships/chart" Target="../charts/chart178.xml"/><Relationship Id="rId301" Type="http://schemas.openxmlformats.org/officeDocument/2006/relationships/chart" Target="../charts/chart300.xml"/><Relationship Id="rId953" Type="http://schemas.openxmlformats.org/officeDocument/2006/relationships/chart" Target="../charts/chart952.xml"/><Relationship Id="rId1029" Type="http://schemas.openxmlformats.org/officeDocument/2006/relationships/chart" Target="../charts/chart1028.xml"/><Relationship Id="rId82" Type="http://schemas.openxmlformats.org/officeDocument/2006/relationships/chart" Target="../charts/chart82.xml"/><Relationship Id="rId385" Type="http://schemas.openxmlformats.org/officeDocument/2006/relationships/chart" Target="../charts/chart384.xml"/><Relationship Id="rId592" Type="http://schemas.openxmlformats.org/officeDocument/2006/relationships/chart" Target="../charts/chart591.xml"/><Relationship Id="rId606" Type="http://schemas.openxmlformats.org/officeDocument/2006/relationships/chart" Target="../charts/chart605.xml"/><Relationship Id="rId813" Type="http://schemas.openxmlformats.org/officeDocument/2006/relationships/chart" Target="../charts/chart812.xml"/><Relationship Id="rId245" Type="http://schemas.openxmlformats.org/officeDocument/2006/relationships/chart" Target="../charts/chart244.xml"/><Relationship Id="rId452" Type="http://schemas.openxmlformats.org/officeDocument/2006/relationships/chart" Target="../charts/chart451.xml"/><Relationship Id="rId897" Type="http://schemas.openxmlformats.org/officeDocument/2006/relationships/chart" Target="../charts/chart896.xml"/><Relationship Id="rId105" Type="http://schemas.openxmlformats.org/officeDocument/2006/relationships/chart" Target="../charts/chart105.xml"/><Relationship Id="rId312" Type="http://schemas.openxmlformats.org/officeDocument/2006/relationships/chart" Target="../charts/chart311.xml"/><Relationship Id="rId757" Type="http://schemas.openxmlformats.org/officeDocument/2006/relationships/chart" Target="../charts/chart756.xml"/><Relationship Id="rId964" Type="http://schemas.openxmlformats.org/officeDocument/2006/relationships/chart" Target="../charts/chart963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5.xml"/><Relationship Id="rId617" Type="http://schemas.openxmlformats.org/officeDocument/2006/relationships/chart" Target="../charts/chart616.xml"/><Relationship Id="rId824" Type="http://schemas.openxmlformats.org/officeDocument/2006/relationships/chart" Target="../charts/chart823.xml"/><Relationship Id="rId256" Type="http://schemas.openxmlformats.org/officeDocument/2006/relationships/chart" Target="../charts/chart255.xml"/><Relationship Id="rId463" Type="http://schemas.openxmlformats.org/officeDocument/2006/relationships/chart" Target="../charts/chart462.xml"/><Relationship Id="rId670" Type="http://schemas.openxmlformats.org/officeDocument/2006/relationships/chart" Target="../charts/chart669.xml"/><Relationship Id="rId116" Type="http://schemas.openxmlformats.org/officeDocument/2006/relationships/chart" Target="../charts/chart116.xml"/><Relationship Id="rId323" Type="http://schemas.openxmlformats.org/officeDocument/2006/relationships/chart" Target="../charts/chart322.xml"/><Relationship Id="rId530" Type="http://schemas.openxmlformats.org/officeDocument/2006/relationships/chart" Target="../charts/chart529.xml"/><Relationship Id="rId768" Type="http://schemas.openxmlformats.org/officeDocument/2006/relationships/chart" Target="../charts/chart767.xml"/><Relationship Id="rId975" Type="http://schemas.openxmlformats.org/officeDocument/2006/relationships/chart" Target="../charts/chart974.xml"/><Relationship Id="rId20" Type="http://schemas.openxmlformats.org/officeDocument/2006/relationships/chart" Target="../charts/chart20.xml"/><Relationship Id="rId628" Type="http://schemas.openxmlformats.org/officeDocument/2006/relationships/chart" Target="../charts/chart627.xml"/><Relationship Id="rId835" Type="http://schemas.openxmlformats.org/officeDocument/2006/relationships/chart" Target="../charts/chart834.xml"/><Relationship Id="rId267" Type="http://schemas.openxmlformats.org/officeDocument/2006/relationships/chart" Target="../charts/chart266.xml"/><Relationship Id="rId474" Type="http://schemas.openxmlformats.org/officeDocument/2006/relationships/chart" Target="../charts/chart473.xml"/><Relationship Id="rId1020" Type="http://schemas.openxmlformats.org/officeDocument/2006/relationships/chart" Target="../charts/chart1019.xml"/><Relationship Id="rId127" Type="http://schemas.openxmlformats.org/officeDocument/2006/relationships/chart" Target="../charts/chart127.xml"/><Relationship Id="rId681" Type="http://schemas.openxmlformats.org/officeDocument/2006/relationships/chart" Target="../charts/chart680.xml"/><Relationship Id="rId779" Type="http://schemas.openxmlformats.org/officeDocument/2006/relationships/chart" Target="../charts/chart778.xml"/><Relationship Id="rId902" Type="http://schemas.openxmlformats.org/officeDocument/2006/relationships/chart" Target="../charts/chart901.xml"/><Relationship Id="rId986" Type="http://schemas.openxmlformats.org/officeDocument/2006/relationships/chart" Target="../charts/chart985.xml"/><Relationship Id="rId31" Type="http://schemas.openxmlformats.org/officeDocument/2006/relationships/chart" Target="../charts/chart31.xml"/><Relationship Id="rId334" Type="http://schemas.openxmlformats.org/officeDocument/2006/relationships/chart" Target="../charts/chart333.xml"/><Relationship Id="rId541" Type="http://schemas.openxmlformats.org/officeDocument/2006/relationships/chart" Target="../charts/chart540.xml"/><Relationship Id="rId639" Type="http://schemas.openxmlformats.org/officeDocument/2006/relationships/chart" Target="../charts/chart638.xml"/><Relationship Id="rId180" Type="http://schemas.openxmlformats.org/officeDocument/2006/relationships/chart" Target="../charts/chart180.xml"/><Relationship Id="rId278" Type="http://schemas.openxmlformats.org/officeDocument/2006/relationships/chart" Target="../charts/chart277.xml"/><Relationship Id="rId401" Type="http://schemas.openxmlformats.org/officeDocument/2006/relationships/chart" Target="../charts/chart400.xml"/><Relationship Id="rId846" Type="http://schemas.openxmlformats.org/officeDocument/2006/relationships/chart" Target="../charts/chart845.xml"/><Relationship Id="rId485" Type="http://schemas.openxmlformats.org/officeDocument/2006/relationships/chart" Target="../charts/chart484.xml"/><Relationship Id="rId692" Type="http://schemas.openxmlformats.org/officeDocument/2006/relationships/chart" Target="../charts/chart691.xml"/><Relationship Id="rId706" Type="http://schemas.openxmlformats.org/officeDocument/2006/relationships/chart" Target="../charts/chart705.xml"/><Relationship Id="rId913" Type="http://schemas.openxmlformats.org/officeDocument/2006/relationships/chart" Target="../charts/chart912.xml"/><Relationship Id="rId42" Type="http://schemas.openxmlformats.org/officeDocument/2006/relationships/chart" Target="../charts/chart42.xml"/><Relationship Id="rId138" Type="http://schemas.openxmlformats.org/officeDocument/2006/relationships/chart" Target="../charts/chart138.xml"/><Relationship Id="rId345" Type="http://schemas.openxmlformats.org/officeDocument/2006/relationships/chart" Target="../charts/chart344.xml"/><Relationship Id="rId552" Type="http://schemas.openxmlformats.org/officeDocument/2006/relationships/chart" Target="../charts/chart551.xml"/><Relationship Id="rId997" Type="http://schemas.openxmlformats.org/officeDocument/2006/relationships/chart" Target="../charts/chart996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412" Type="http://schemas.openxmlformats.org/officeDocument/2006/relationships/chart" Target="../charts/chart411.xml"/><Relationship Id="rId857" Type="http://schemas.openxmlformats.org/officeDocument/2006/relationships/chart" Target="../charts/chart856.xml"/><Relationship Id="rId289" Type="http://schemas.openxmlformats.org/officeDocument/2006/relationships/chart" Target="../charts/chart288.xml"/><Relationship Id="rId496" Type="http://schemas.openxmlformats.org/officeDocument/2006/relationships/chart" Target="../charts/chart495.xml"/><Relationship Id="rId717" Type="http://schemas.openxmlformats.org/officeDocument/2006/relationships/chart" Target="../charts/chart716.xml"/><Relationship Id="rId924" Type="http://schemas.openxmlformats.org/officeDocument/2006/relationships/chart" Target="../charts/chart923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56" Type="http://schemas.openxmlformats.org/officeDocument/2006/relationships/chart" Target="../charts/chart355.xml"/><Relationship Id="rId563" Type="http://schemas.openxmlformats.org/officeDocument/2006/relationships/chart" Target="../charts/chart562.xml"/><Relationship Id="rId770" Type="http://schemas.openxmlformats.org/officeDocument/2006/relationships/chart" Target="../charts/chart769.xml"/><Relationship Id="rId216" Type="http://schemas.openxmlformats.org/officeDocument/2006/relationships/chart" Target="../charts/chart216.xml"/><Relationship Id="rId423" Type="http://schemas.openxmlformats.org/officeDocument/2006/relationships/chart" Target="../charts/chart422.xml"/><Relationship Id="rId868" Type="http://schemas.openxmlformats.org/officeDocument/2006/relationships/chart" Target="../charts/chart867.xml"/><Relationship Id="rId630" Type="http://schemas.openxmlformats.org/officeDocument/2006/relationships/chart" Target="../charts/chart629.xml"/><Relationship Id="rId728" Type="http://schemas.openxmlformats.org/officeDocument/2006/relationships/chart" Target="../charts/chart727.xml"/><Relationship Id="rId935" Type="http://schemas.openxmlformats.org/officeDocument/2006/relationships/chart" Target="../charts/chart934.xml"/><Relationship Id="rId64" Type="http://schemas.openxmlformats.org/officeDocument/2006/relationships/chart" Target="../charts/chart64.xml"/><Relationship Id="rId367" Type="http://schemas.openxmlformats.org/officeDocument/2006/relationships/chart" Target="../charts/chart366.xml"/><Relationship Id="rId574" Type="http://schemas.openxmlformats.org/officeDocument/2006/relationships/chart" Target="../charts/chart573.xml"/><Relationship Id="rId227" Type="http://schemas.openxmlformats.org/officeDocument/2006/relationships/chart" Target="../charts/chart226.xml"/><Relationship Id="rId781" Type="http://schemas.openxmlformats.org/officeDocument/2006/relationships/chart" Target="../charts/chart780.xml"/><Relationship Id="rId879" Type="http://schemas.openxmlformats.org/officeDocument/2006/relationships/chart" Target="../charts/chart878.xml"/><Relationship Id="rId434" Type="http://schemas.openxmlformats.org/officeDocument/2006/relationships/chart" Target="../charts/chart433.xml"/><Relationship Id="rId641" Type="http://schemas.openxmlformats.org/officeDocument/2006/relationships/chart" Target="../charts/chart640.xml"/><Relationship Id="rId739" Type="http://schemas.openxmlformats.org/officeDocument/2006/relationships/chart" Target="../charts/chart738.xml"/><Relationship Id="rId280" Type="http://schemas.openxmlformats.org/officeDocument/2006/relationships/chart" Target="../charts/chart279.xml"/><Relationship Id="rId501" Type="http://schemas.openxmlformats.org/officeDocument/2006/relationships/chart" Target="../charts/chart500.xml"/><Relationship Id="rId946" Type="http://schemas.openxmlformats.org/officeDocument/2006/relationships/chart" Target="../charts/chart945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378" Type="http://schemas.openxmlformats.org/officeDocument/2006/relationships/chart" Target="../charts/chart377.xml"/><Relationship Id="rId585" Type="http://schemas.openxmlformats.org/officeDocument/2006/relationships/chart" Target="../charts/chart584.xml"/><Relationship Id="rId792" Type="http://schemas.openxmlformats.org/officeDocument/2006/relationships/chart" Target="../charts/chart791.xml"/><Relationship Id="rId806" Type="http://schemas.openxmlformats.org/officeDocument/2006/relationships/chart" Target="../charts/chart805.xml"/><Relationship Id="rId6" Type="http://schemas.openxmlformats.org/officeDocument/2006/relationships/chart" Target="../charts/chart6.xml"/><Relationship Id="rId238" Type="http://schemas.openxmlformats.org/officeDocument/2006/relationships/chart" Target="../charts/chart237.xml"/><Relationship Id="rId445" Type="http://schemas.openxmlformats.org/officeDocument/2006/relationships/chart" Target="../charts/chart444.xml"/><Relationship Id="rId652" Type="http://schemas.openxmlformats.org/officeDocument/2006/relationships/chart" Target="../charts/chart651.xml"/><Relationship Id="rId291" Type="http://schemas.openxmlformats.org/officeDocument/2006/relationships/chart" Target="../charts/chart290.xml"/><Relationship Id="rId305" Type="http://schemas.openxmlformats.org/officeDocument/2006/relationships/chart" Target="../charts/chart304.xml"/><Relationship Id="rId512" Type="http://schemas.openxmlformats.org/officeDocument/2006/relationships/chart" Target="../charts/chart511.xml"/><Relationship Id="rId957" Type="http://schemas.openxmlformats.org/officeDocument/2006/relationships/chart" Target="../charts/chart956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8.xml"/><Relationship Id="rId596" Type="http://schemas.openxmlformats.org/officeDocument/2006/relationships/chart" Target="../charts/chart595.xml"/><Relationship Id="rId817" Type="http://schemas.openxmlformats.org/officeDocument/2006/relationships/chart" Target="../charts/chart816.xml"/><Relationship Id="rId1002" Type="http://schemas.openxmlformats.org/officeDocument/2006/relationships/chart" Target="../charts/chart1001.xml"/><Relationship Id="rId249" Type="http://schemas.openxmlformats.org/officeDocument/2006/relationships/chart" Target="../charts/chart248.xml"/><Relationship Id="rId456" Type="http://schemas.openxmlformats.org/officeDocument/2006/relationships/chart" Target="../charts/chart455.xml"/><Relationship Id="rId663" Type="http://schemas.openxmlformats.org/officeDocument/2006/relationships/chart" Target="../charts/chart662.xml"/><Relationship Id="rId870" Type="http://schemas.openxmlformats.org/officeDocument/2006/relationships/chart" Target="../charts/chart869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316" Type="http://schemas.openxmlformats.org/officeDocument/2006/relationships/chart" Target="../charts/chart315.xml"/><Relationship Id="rId523" Type="http://schemas.openxmlformats.org/officeDocument/2006/relationships/chart" Target="../charts/chart522.xml"/><Relationship Id="rId968" Type="http://schemas.openxmlformats.org/officeDocument/2006/relationships/chart" Target="../charts/chart967.xml"/><Relationship Id="rId97" Type="http://schemas.openxmlformats.org/officeDocument/2006/relationships/chart" Target="../charts/chart97.xml"/><Relationship Id="rId730" Type="http://schemas.openxmlformats.org/officeDocument/2006/relationships/chart" Target="../charts/chart729.xml"/><Relationship Id="rId828" Type="http://schemas.openxmlformats.org/officeDocument/2006/relationships/chart" Target="../charts/chart827.xml"/><Relationship Id="rId1013" Type="http://schemas.openxmlformats.org/officeDocument/2006/relationships/chart" Target="../charts/chart1012.xml"/><Relationship Id="rId162" Type="http://schemas.openxmlformats.org/officeDocument/2006/relationships/chart" Target="../charts/chart162.xml"/><Relationship Id="rId467" Type="http://schemas.openxmlformats.org/officeDocument/2006/relationships/chart" Target="../charts/chart466.xml"/><Relationship Id="rId674" Type="http://schemas.openxmlformats.org/officeDocument/2006/relationships/chart" Target="../charts/chart673.xml"/><Relationship Id="rId881" Type="http://schemas.openxmlformats.org/officeDocument/2006/relationships/chart" Target="../charts/chart880.xml"/><Relationship Id="rId979" Type="http://schemas.openxmlformats.org/officeDocument/2006/relationships/chart" Target="../charts/chart978.xml"/><Relationship Id="rId24" Type="http://schemas.openxmlformats.org/officeDocument/2006/relationships/chart" Target="../charts/chart24.xml"/><Relationship Id="rId327" Type="http://schemas.openxmlformats.org/officeDocument/2006/relationships/chart" Target="../charts/chart326.xml"/><Relationship Id="rId534" Type="http://schemas.openxmlformats.org/officeDocument/2006/relationships/chart" Target="../charts/chart533.xml"/><Relationship Id="rId741" Type="http://schemas.openxmlformats.org/officeDocument/2006/relationships/chart" Target="../charts/chart740.xml"/><Relationship Id="rId839" Type="http://schemas.openxmlformats.org/officeDocument/2006/relationships/chart" Target="../charts/chart838.xml"/><Relationship Id="rId173" Type="http://schemas.openxmlformats.org/officeDocument/2006/relationships/chart" Target="../charts/chart173.xml"/><Relationship Id="rId380" Type="http://schemas.openxmlformats.org/officeDocument/2006/relationships/chart" Target="../charts/chart379.xml"/><Relationship Id="rId601" Type="http://schemas.openxmlformats.org/officeDocument/2006/relationships/chart" Target="../charts/chart600.xml"/><Relationship Id="rId1024" Type="http://schemas.openxmlformats.org/officeDocument/2006/relationships/chart" Target="../charts/chart1023.xml"/><Relationship Id="rId240" Type="http://schemas.openxmlformats.org/officeDocument/2006/relationships/chart" Target="../charts/chart239.xml"/><Relationship Id="rId478" Type="http://schemas.openxmlformats.org/officeDocument/2006/relationships/chart" Target="../charts/chart477.xml"/><Relationship Id="rId685" Type="http://schemas.openxmlformats.org/officeDocument/2006/relationships/chart" Target="../charts/chart684.xml"/><Relationship Id="rId892" Type="http://schemas.openxmlformats.org/officeDocument/2006/relationships/chart" Target="../charts/chart891.xml"/><Relationship Id="rId906" Type="http://schemas.openxmlformats.org/officeDocument/2006/relationships/chart" Target="../charts/chart905.xml"/><Relationship Id="rId35" Type="http://schemas.openxmlformats.org/officeDocument/2006/relationships/chart" Target="../charts/chart35.xml"/><Relationship Id="rId100" Type="http://schemas.openxmlformats.org/officeDocument/2006/relationships/chart" Target="../charts/chart100.xml"/><Relationship Id="rId338" Type="http://schemas.openxmlformats.org/officeDocument/2006/relationships/chart" Target="../charts/chart337.xml"/><Relationship Id="rId545" Type="http://schemas.openxmlformats.org/officeDocument/2006/relationships/chart" Target="../charts/chart544.xml"/><Relationship Id="rId752" Type="http://schemas.openxmlformats.org/officeDocument/2006/relationships/chart" Target="../charts/chart751.xml"/><Relationship Id="rId184" Type="http://schemas.openxmlformats.org/officeDocument/2006/relationships/chart" Target="../charts/chart184.xml"/><Relationship Id="rId391" Type="http://schemas.openxmlformats.org/officeDocument/2006/relationships/chart" Target="../charts/chart390.xml"/><Relationship Id="rId405" Type="http://schemas.openxmlformats.org/officeDocument/2006/relationships/chart" Target="../charts/chart404.xml"/><Relationship Id="rId612" Type="http://schemas.openxmlformats.org/officeDocument/2006/relationships/chart" Target="../charts/chart611.xml"/><Relationship Id="rId251" Type="http://schemas.openxmlformats.org/officeDocument/2006/relationships/chart" Target="../charts/chart250.xml"/><Relationship Id="rId489" Type="http://schemas.openxmlformats.org/officeDocument/2006/relationships/chart" Target="../charts/chart488.xml"/><Relationship Id="rId696" Type="http://schemas.openxmlformats.org/officeDocument/2006/relationships/chart" Target="../charts/chart695.xml"/><Relationship Id="rId917" Type="http://schemas.openxmlformats.org/officeDocument/2006/relationships/chart" Target="../charts/chart916.xml"/><Relationship Id="rId46" Type="http://schemas.openxmlformats.org/officeDocument/2006/relationships/chart" Target="../charts/chart46.xml"/><Relationship Id="rId349" Type="http://schemas.openxmlformats.org/officeDocument/2006/relationships/chart" Target="../charts/chart348.xml"/><Relationship Id="rId556" Type="http://schemas.openxmlformats.org/officeDocument/2006/relationships/chart" Target="../charts/chart555.xml"/><Relationship Id="rId763" Type="http://schemas.openxmlformats.org/officeDocument/2006/relationships/chart" Target="../charts/chart762.xml"/><Relationship Id="rId111" Type="http://schemas.openxmlformats.org/officeDocument/2006/relationships/chart" Target="../charts/chart111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416" Type="http://schemas.openxmlformats.org/officeDocument/2006/relationships/chart" Target="../charts/chart415.xml"/><Relationship Id="rId970" Type="http://schemas.openxmlformats.org/officeDocument/2006/relationships/chart" Target="../charts/chart969.xml"/><Relationship Id="rId623" Type="http://schemas.openxmlformats.org/officeDocument/2006/relationships/chart" Target="../charts/chart622.xml"/><Relationship Id="rId830" Type="http://schemas.openxmlformats.org/officeDocument/2006/relationships/chart" Target="../charts/chart829.xml"/><Relationship Id="rId928" Type="http://schemas.openxmlformats.org/officeDocument/2006/relationships/chart" Target="../charts/chart927.xml"/><Relationship Id="rId57" Type="http://schemas.openxmlformats.org/officeDocument/2006/relationships/chart" Target="../charts/chart57.xml"/><Relationship Id="rId262" Type="http://schemas.openxmlformats.org/officeDocument/2006/relationships/chart" Target="../charts/chart261.xml"/><Relationship Id="rId567" Type="http://schemas.openxmlformats.org/officeDocument/2006/relationships/chart" Target="../charts/chart566.xml"/><Relationship Id="rId122" Type="http://schemas.openxmlformats.org/officeDocument/2006/relationships/chart" Target="../charts/chart122.xml"/><Relationship Id="rId774" Type="http://schemas.openxmlformats.org/officeDocument/2006/relationships/chart" Target="../charts/chart773.xml"/><Relationship Id="rId981" Type="http://schemas.openxmlformats.org/officeDocument/2006/relationships/chart" Target="../charts/chart980.xml"/><Relationship Id="rId427" Type="http://schemas.openxmlformats.org/officeDocument/2006/relationships/chart" Target="../charts/chart426.xml"/><Relationship Id="rId634" Type="http://schemas.openxmlformats.org/officeDocument/2006/relationships/chart" Target="../charts/chart633.xml"/><Relationship Id="rId841" Type="http://schemas.openxmlformats.org/officeDocument/2006/relationships/chart" Target="../charts/chart840.xml"/><Relationship Id="rId273" Type="http://schemas.openxmlformats.org/officeDocument/2006/relationships/chart" Target="../charts/chart272.xml"/><Relationship Id="rId480" Type="http://schemas.openxmlformats.org/officeDocument/2006/relationships/chart" Target="../charts/chart479.xml"/><Relationship Id="rId701" Type="http://schemas.openxmlformats.org/officeDocument/2006/relationships/chart" Target="../charts/chart700.xml"/><Relationship Id="rId939" Type="http://schemas.openxmlformats.org/officeDocument/2006/relationships/chart" Target="../charts/chart938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340" Type="http://schemas.openxmlformats.org/officeDocument/2006/relationships/chart" Target="../charts/chart339.xml"/><Relationship Id="rId578" Type="http://schemas.openxmlformats.org/officeDocument/2006/relationships/chart" Target="../charts/chart577.xml"/><Relationship Id="rId785" Type="http://schemas.openxmlformats.org/officeDocument/2006/relationships/chart" Target="../charts/chart784.xml"/><Relationship Id="rId992" Type="http://schemas.openxmlformats.org/officeDocument/2006/relationships/chart" Target="../charts/chart991.xml"/><Relationship Id="rId200" Type="http://schemas.openxmlformats.org/officeDocument/2006/relationships/chart" Target="../charts/chart200.xml"/><Relationship Id="rId438" Type="http://schemas.openxmlformats.org/officeDocument/2006/relationships/chart" Target="../charts/chart437.xml"/><Relationship Id="rId645" Type="http://schemas.openxmlformats.org/officeDocument/2006/relationships/chart" Target="../charts/chart644.xml"/><Relationship Id="rId852" Type="http://schemas.openxmlformats.org/officeDocument/2006/relationships/chart" Target="../charts/chart851.xml"/><Relationship Id="rId284" Type="http://schemas.openxmlformats.org/officeDocument/2006/relationships/chart" Target="../charts/chart283.xml"/><Relationship Id="rId491" Type="http://schemas.openxmlformats.org/officeDocument/2006/relationships/chart" Target="../charts/chart490.xml"/><Relationship Id="rId505" Type="http://schemas.openxmlformats.org/officeDocument/2006/relationships/chart" Target="../charts/chart504.xml"/><Relationship Id="rId712" Type="http://schemas.openxmlformats.org/officeDocument/2006/relationships/chart" Target="../charts/chart711.xml"/><Relationship Id="rId79" Type="http://schemas.openxmlformats.org/officeDocument/2006/relationships/chart" Target="../charts/chart79.xml"/><Relationship Id="rId144" Type="http://schemas.openxmlformats.org/officeDocument/2006/relationships/chart" Target="../charts/chart144.xml"/><Relationship Id="rId589" Type="http://schemas.openxmlformats.org/officeDocument/2006/relationships/chart" Target="../charts/chart588.xml"/><Relationship Id="rId796" Type="http://schemas.openxmlformats.org/officeDocument/2006/relationships/chart" Target="../charts/chart795.xml"/><Relationship Id="rId351" Type="http://schemas.openxmlformats.org/officeDocument/2006/relationships/chart" Target="../charts/chart350.xml"/><Relationship Id="rId449" Type="http://schemas.openxmlformats.org/officeDocument/2006/relationships/chart" Target="../charts/chart448.xml"/><Relationship Id="rId656" Type="http://schemas.openxmlformats.org/officeDocument/2006/relationships/chart" Target="../charts/chart655.xml"/><Relationship Id="rId863" Type="http://schemas.openxmlformats.org/officeDocument/2006/relationships/chart" Target="../charts/chart862.xml"/><Relationship Id="rId211" Type="http://schemas.openxmlformats.org/officeDocument/2006/relationships/chart" Target="../charts/chart211.xml"/><Relationship Id="rId295" Type="http://schemas.openxmlformats.org/officeDocument/2006/relationships/chart" Target="../charts/chart294.xml"/><Relationship Id="rId309" Type="http://schemas.openxmlformats.org/officeDocument/2006/relationships/chart" Target="../charts/chart308.xml"/><Relationship Id="rId516" Type="http://schemas.openxmlformats.org/officeDocument/2006/relationships/chart" Target="../charts/chart515.xml"/><Relationship Id="rId723" Type="http://schemas.openxmlformats.org/officeDocument/2006/relationships/chart" Target="../charts/chart722.xml"/><Relationship Id="rId930" Type="http://schemas.openxmlformats.org/officeDocument/2006/relationships/chart" Target="../charts/chart929.xml"/><Relationship Id="rId1006" Type="http://schemas.openxmlformats.org/officeDocument/2006/relationships/chart" Target="../charts/chart1005.xml"/><Relationship Id="rId155" Type="http://schemas.openxmlformats.org/officeDocument/2006/relationships/chart" Target="../charts/chart155.xml"/><Relationship Id="rId362" Type="http://schemas.openxmlformats.org/officeDocument/2006/relationships/chart" Target="../charts/chart361.xml"/><Relationship Id="rId222" Type="http://schemas.openxmlformats.org/officeDocument/2006/relationships/chart" Target="../charts/chart221.xml"/><Relationship Id="rId667" Type="http://schemas.openxmlformats.org/officeDocument/2006/relationships/chart" Target="../charts/chart666.xml"/><Relationship Id="rId874" Type="http://schemas.openxmlformats.org/officeDocument/2006/relationships/chart" Target="../charts/chart873.xml"/><Relationship Id="rId17" Type="http://schemas.openxmlformats.org/officeDocument/2006/relationships/chart" Target="../charts/chart17.xml"/><Relationship Id="rId527" Type="http://schemas.openxmlformats.org/officeDocument/2006/relationships/chart" Target="../charts/chart526.xml"/><Relationship Id="rId734" Type="http://schemas.openxmlformats.org/officeDocument/2006/relationships/chart" Target="../charts/chart733.xml"/><Relationship Id="rId941" Type="http://schemas.openxmlformats.org/officeDocument/2006/relationships/chart" Target="../charts/chart940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73" Type="http://schemas.openxmlformats.org/officeDocument/2006/relationships/chart" Target="../charts/chart372.xml"/><Relationship Id="rId580" Type="http://schemas.openxmlformats.org/officeDocument/2006/relationships/chart" Target="../charts/chart579.xml"/><Relationship Id="rId801" Type="http://schemas.openxmlformats.org/officeDocument/2006/relationships/chart" Target="../charts/chart800.xml"/><Relationship Id="rId1017" Type="http://schemas.openxmlformats.org/officeDocument/2006/relationships/chart" Target="../charts/chart1016.xml"/><Relationship Id="rId1" Type="http://schemas.openxmlformats.org/officeDocument/2006/relationships/chart" Target="../charts/chart1.xml"/><Relationship Id="rId233" Type="http://schemas.openxmlformats.org/officeDocument/2006/relationships/chart" Target="../charts/chart232.xml"/><Relationship Id="rId440" Type="http://schemas.openxmlformats.org/officeDocument/2006/relationships/chart" Target="../charts/chart439.xml"/><Relationship Id="rId678" Type="http://schemas.openxmlformats.org/officeDocument/2006/relationships/chart" Target="../charts/chart677.xml"/><Relationship Id="rId885" Type="http://schemas.openxmlformats.org/officeDocument/2006/relationships/chart" Target="../charts/chart884.xml"/><Relationship Id="rId28" Type="http://schemas.openxmlformats.org/officeDocument/2006/relationships/chart" Target="../charts/chart28.xml"/><Relationship Id="rId300" Type="http://schemas.openxmlformats.org/officeDocument/2006/relationships/chart" Target="../charts/chart299.xml"/><Relationship Id="rId538" Type="http://schemas.openxmlformats.org/officeDocument/2006/relationships/chart" Target="../charts/chart537.xml"/><Relationship Id="rId745" Type="http://schemas.openxmlformats.org/officeDocument/2006/relationships/chart" Target="../charts/chart744.xml"/><Relationship Id="rId952" Type="http://schemas.openxmlformats.org/officeDocument/2006/relationships/chart" Target="../charts/chart951.xml"/><Relationship Id="rId81" Type="http://schemas.openxmlformats.org/officeDocument/2006/relationships/chart" Target="../charts/chart81.xml"/><Relationship Id="rId177" Type="http://schemas.openxmlformats.org/officeDocument/2006/relationships/chart" Target="../charts/chart177.xml"/><Relationship Id="rId384" Type="http://schemas.openxmlformats.org/officeDocument/2006/relationships/chart" Target="../charts/chart383.xml"/><Relationship Id="rId591" Type="http://schemas.openxmlformats.org/officeDocument/2006/relationships/chart" Target="../charts/chart590.xml"/><Relationship Id="rId605" Type="http://schemas.openxmlformats.org/officeDocument/2006/relationships/chart" Target="../charts/chart604.xml"/><Relationship Id="rId812" Type="http://schemas.openxmlformats.org/officeDocument/2006/relationships/chart" Target="../charts/chart811.xml"/><Relationship Id="rId1028" Type="http://schemas.openxmlformats.org/officeDocument/2006/relationships/chart" Target="../charts/chart1027.xml"/><Relationship Id="rId244" Type="http://schemas.openxmlformats.org/officeDocument/2006/relationships/chart" Target="../charts/chart243.xml"/><Relationship Id="rId689" Type="http://schemas.openxmlformats.org/officeDocument/2006/relationships/chart" Target="../charts/chart688.xml"/><Relationship Id="rId896" Type="http://schemas.openxmlformats.org/officeDocument/2006/relationships/chart" Target="../charts/chart895.xml"/><Relationship Id="rId39" Type="http://schemas.openxmlformats.org/officeDocument/2006/relationships/chart" Target="../charts/chart39.xml"/><Relationship Id="rId451" Type="http://schemas.openxmlformats.org/officeDocument/2006/relationships/chart" Target="../charts/chart450.xml"/><Relationship Id="rId549" Type="http://schemas.openxmlformats.org/officeDocument/2006/relationships/chart" Target="../charts/chart548.xml"/><Relationship Id="rId756" Type="http://schemas.openxmlformats.org/officeDocument/2006/relationships/chart" Target="../charts/chart755.xml"/><Relationship Id="rId104" Type="http://schemas.openxmlformats.org/officeDocument/2006/relationships/chart" Target="../charts/chart104.xml"/><Relationship Id="rId188" Type="http://schemas.openxmlformats.org/officeDocument/2006/relationships/chart" Target="../charts/chart188.xml"/><Relationship Id="rId311" Type="http://schemas.openxmlformats.org/officeDocument/2006/relationships/chart" Target="../charts/chart310.xml"/><Relationship Id="rId395" Type="http://schemas.openxmlformats.org/officeDocument/2006/relationships/chart" Target="../charts/chart394.xml"/><Relationship Id="rId409" Type="http://schemas.openxmlformats.org/officeDocument/2006/relationships/chart" Target="../charts/chart408.xml"/><Relationship Id="rId963" Type="http://schemas.openxmlformats.org/officeDocument/2006/relationships/chart" Target="../charts/chart962.xml"/><Relationship Id="rId92" Type="http://schemas.openxmlformats.org/officeDocument/2006/relationships/chart" Target="../charts/chart92.xml"/><Relationship Id="rId616" Type="http://schemas.openxmlformats.org/officeDocument/2006/relationships/chart" Target="../charts/chart615.xml"/><Relationship Id="rId823" Type="http://schemas.openxmlformats.org/officeDocument/2006/relationships/chart" Target="../charts/chart822.xml"/><Relationship Id="rId255" Type="http://schemas.openxmlformats.org/officeDocument/2006/relationships/chart" Target="../charts/chart254.xml"/><Relationship Id="rId462" Type="http://schemas.openxmlformats.org/officeDocument/2006/relationships/chart" Target="../charts/chart461.xml"/><Relationship Id="rId115" Type="http://schemas.openxmlformats.org/officeDocument/2006/relationships/chart" Target="../charts/chart115.xml"/><Relationship Id="rId322" Type="http://schemas.openxmlformats.org/officeDocument/2006/relationships/chart" Target="../charts/chart321.xml"/><Relationship Id="rId767" Type="http://schemas.openxmlformats.org/officeDocument/2006/relationships/chart" Target="../charts/chart766.xml"/><Relationship Id="rId974" Type="http://schemas.openxmlformats.org/officeDocument/2006/relationships/chart" Target="../charts/chart973.xml"/><Relationship Id="rId199" Type="http://schemas.openxmlformats.org/officeDocument/2006/relationships/chart" Target="../charts/chart199.xml"/><Relationship Id="rId627" Type="http://schemas.openxmlformats.org/officeDocument/2006/relationships/chart" Target="../charts/chart626.xml"/><Relationship Id="rId834" Type="http://schemas.openxmlformats.org/officeDocument/2006/relationships/chart" Target="../charts/chart833.xml"/><Relationship Id="rId266" Type="http://schemas.openxmlformats.org/officeDocument/2006/relationships/chart" Target="../charts/chart265.xml"/><Relationship Id="rId473" Type="http://schemas.openxmlformats.org/officeDocument/2006/relationships/chart" Target="../charts/chart472.xml"/><Relationship Id="rId680" Type="http://schemas.openxmlformats.org/officeDocument/2006/relationships/chart" Target="../charts/chart679.xml"/><Relationship Id="rId901" Type="http://schemas.openxmlformats.org/officeDocument/2006/relationships/chart" Target="../charts/chart900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333" Type="http://schemas.openxmlformats.org/officeDocument/2006/relationships/chart" Target="../charts/chart332.xml"/><Relationship Id="rId540" Type="http://schemas.openxmlformats.org/officeDocument/2006/relationships/chart" Target="../charts/chart539.xml"/><Relationship Id="rId778" Type="http://schemas.openxmlformats.org/officeDocument/2006/relationships/chart" Target="../charts/chart777.xml"/><Relationship Id="rId985" Type="http://schemas.openxmlformats.org/officeDocument/2006/relationships/chart" Target="../charts/chart984.xml"/><Relationship Id="rId638" Type="http://schemas.openxmlformats.org/officeDocument/2006/relationships/chart" Target="../charts/chart637.xml"/><Relationship Id="rId845" Type="http://schemas.openxmlformats.org/officeDocument/2006/relationships/chart" Target="../charts/chart844.xml"/><Relationship Id="rId277" Type="http://schemas.openxmlformats.org/officeDocument/2006/relationships/chart" Target="../charts/chart276.xml"/><Relationship Id="rId400" Type="http://schemas.openxmlformats.org/officeDocument/2006/relationships/chart" Target="../charts/chart399.xml"/><Relationship Id="rId484" Type="http://schemas.openxmlformats.org/officeDocument/2006/relationships/chart" Target="../charts/chart483.xml"/><Relationship Id="rId705" Type="http://schemas.openxmlformats.org/officeDocument/2006/relationships/chart" Target="../charts/chart704.xml"/><Relationship Id="rId137" Type="http://schemas.openxmlformats.org/officeDocument/2006/relationships/chart" Target="../charts/chart137.xml"/><Relationship Id="rId344" Type="http://schemas.openxmlformats.org/officeDocument/2006/relationships/chart" Target="../charts/chart343.xml"/><Relationship Id="rId691" Type="http://schemas.openxmlformats.org/officeDocument/2006/relationships/chart" Target="../charts/chart690.xml"/><Relationship Id="rId789" Type="http://schemas.openxmlformats.org/officeDocument/2006/relationships/chart" Target="../charts/chart788.xml"/><Relationship Id="rId912" Type="http://schemas.openxmlformats.org/officeDocument/2006/relationships/chart" Target="../charts/chart911.xml"/><Relationship Id="rId996" Type="http://schemas.openxmlformats.org/officeDocument/2006/relationships/chart" Target="../charts/chart995.xml"/><Relationship Id="rId41" Type="http://schemas.openxmlformats.org/officeDocument/2006/relationships/chart" Target="../charts/chart41.xml"/><Relationship Id="rId551" Type="http://schemas.openxmlformats.org/officeDocument/2006/relationships/chart" Target="../charts/chart550.xml"/><Relationship Id="rId649" Type="http://schemas.openxmlformats.org/officeDocument/2006/relationships/chart" Target="../charts/chart648.xml"/><Relationship Id="rId856" Type="http://schemas.openxmlformats.org/officeDocument/2006/relationships/chart" Target="../charts/chart855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88" Type="http://schemas.openxmlformats.org/officeDocument/2006/relationships/chart" Target="../charts/chart287.xml"/><Relationship Id="rId411" Type="http://schemas.openxmlformats.org/officeDocument/2006/relationships/chart" Target="../charts/chart410.xml"/><Relationship Id="rId509" Type="http://schemas.openxmlformats.org/officeDocument/2006/relationships/chart" Target="../charts/chart508.xml"/><Relationship Id="rId495" Type="http://schemas.openxmlformats.org/officeDocument/2006/relationships/chart" Target="../charts/chart494.xml"/><Relationship Id="rId716" Type="http://schemas.openxmlformats.org/officeDocument/2006/relationships/chart" Target="../charts/chart715.xml"/><Relationship Id="rId923" Type="http://schemas.openxmlformats.org/officeDocument/2006/relationships/chart" Target="../charts/chart922.xml"/><Relationship Id="rId52" Type="http://schemas.openxmlformats.org/officeDocument/2006/relationships/chart" Target="../charts/chart52.xml"/><Relationship Id="rId148" Type="http://schemas.openxmlformats.org/officeDocument/2006/relationships/chart" Target="../charts/chart148.xml"/><Relationship Id="rId355" Type="http://schemas.openxmlformats.org/officeDocument/2006/relationships/chart" Target="../charts/chart354.xml"/><Relationship Id="rId562" Type="http://schemas.openxmlformats.org/officeDocument/2006/relationships/chart" Target="../charts/chart561.xml"/><Relationship Id="rId215" Type="http://schemas.openxmlformats.org/officeDocument/2006/relationships/chart" Target="../charts/chart215.xml"/><Relationship Id="rId422" Type="http://schemas.openxmlformats.org/officeDocument/2006/relationships/chart" Target="../charts/chart421.xml"/><Relationship Id="rId867" Type="http://schemas.openxmlformats.org/officeDocument/2006/relationships/chart" Target="../charts/chart866.xml"/><Relationship Id="rId299" Type="http://schemas.openxmlformats.org/officeDocument/2006/relationships/chart" Target="../charts/chart298.xml"/><Relationship Id="rId727" Type="http://schemas.openxmlformats.org/officeDocument/2006/relationships/chart" Target="../charts/chart726.xml"/><Relationship Id="rId934" Type="http://schemas.openxmlformats.org/officeDocument/2006/relationships/chart" Target="../charts/chart933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5.xml"/><Relationship Id="rId573" Type="http://schemas.openxmlformats.org/officeDocument/2006/relationships/chart" Target="../charts/chart572.xml"/><Relationship Id="rId780" Type="http://schemas.openxmlformats.org/officeDocument/2006/relationships/chart" Target="../charts/chart779.xml"/><Relationship Id="rId226" Type="http://schemas.openxmlformats.org/officeDocument/2006/relationships/chart" Target="../charts/chart225.xml"/><Relationship Id="rId433" Type="http://schemas.openxmlformats.org/officeDocument/2006/relationships/chart" Target="../charts/chart432.xml"/><Relationship Id="rId878" Type="http://schemas.openxmlformats.org/officeDocument/2006/relationships/chart" Target="../charts/chart877.xml"/><Relationship Id="rId640" Type="http://schemas.openxmlformats.org/officeDocument/2006/relationships/chart" Target="../charts/chart639.xml"/><Relationship Id="rId738" Type="http://schemas.openxmlformats.org/officeDocument/2006/relationships/chart" Target="../charts/chart737.xml"/><Relationship Id="rId945" Type="http://schemas.openxmlformats.org/officeDocument/2006/relationships/chart" Target="../charts/chart944.xml"/><Relationship Id="rId74" Type="http://schemas.openxmlformats.org/officeDocument/2006/relationships/chart" Target="../charts/chart74.xml"/><Relationship Id="rId377" Type="http://schemas.openxmlformats.org/officeDocument/2006/relationships/chart" Target="../charts/chart376.xml"/><Relationship Id="rId500" Type="http://schemas.openxmlformats.org/officeDocument/2006/relationships/chart" Target="../charts/chart499.xml"/><Relationship Id="rId584" Type="http://schemas.openxmlformats.org/officeDocument/2006/relationships/chart" Target="../charts/chart583.xml"/><Relationship Id="rId805" Type="http://schemas.openxmlformats.org/officeDocument/2006/relationships/chart" Target="../charts/chart804.xml"/><Relationship Id="rId5" Type="http://schemas.openxmlformats.org/officeDocument/2006/relationships/chart" Target="../charts/chart5.xml"/><Relationship Id="rId237" Type="http://schemas.openxmlformats.org/officeDocument/2006/relationships/chart" Target="../charts/chart236.xml"/><Relationship Id="rId791" Type="http://schemas.openxmlformats.org/officeDocument/2006/relationships/chart" Target="../charts/chart790.xml"/><Relationship Id="rId889" Type="http://schemas.openxmlformats.org/officeDocument/2006/relationships/chart" Target="../charts/chart888.xml"/><Relationship Id="rId444" Type="http://schemas.openxmlformats.org/officeDocument/2006/relationships/chart" Target="../charts/chart443.xml"/><Relationship Id="rId651" Type="http://schemas.openxmlformats.org/officeDocument/2006/relationships/chart" Target="../charts/chart650.xml"/><Relationship Id="rId749" Type="http://schemas.openxmlformats.org/officeDocument/2006/relationships/chart" Target="../charts/chart748.xml"/><Relationship Id="rId290" Type="http://schemas.openxmlformats.org/officeDocument/2006/relationships/chart" Target="../charts/chart289.xml"/><Relationship Id="rId304" Type="http://schemas.openxmlformats.org/officeDocument/2006/relationships/chart" Target="../charts/chart303.xml"/><Relationship Id="rId388" Type="http://schemas.openxmlformats.org/officeDocument/2006/relationships/chart" Target="../charts/chart387.xml"/><Relationship Id="rId511" Type="http://schemas.openxmlformats.org/officeDocument/2006/relationships/chart" Target="../charts/chart510.xml"/><Relationship Id="rId609" Type="http://schemas.openxmlformats.org/officeDocument/2006/relationships/chart" Target="../charts/chart608.xml"/><Relationship Id="rId956" Type="http://schemas.openxmlformats.org/officeDocument/2006/relationships/chart" Target="../charts/chart955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595" Type="http://schemas.openxmlformats.org/officeDocument/2006/relationships/chart" Target="../charts/chart594.xml"/><Relationship Id="rId816" Type="http://schemas.openxmlformats.org/officeDocument/2006/relationships/chart" Target="../charts/chart815.xml"/><Relationship Id="rId1001" Type="http://schemas.openxmlformats.org/officeDocument/2006/relationships/chart" Target="../charts/chart1000.xml"/><Relationship Id="rId248" Type="http://schemas.openxmlformats.org/officeDocument/2006/relationships/chart" Target="../charts/chart247.xml"/><Relationship Id="rId455" Type="http://schemas.openxmlformats.org/officeDocument/2006/relationships/chart" Target="../charts/chart454.xml"/><Relationship Id="rId662" Type="http://schemas.openxmlformats.org/officeDocument/2006/relationships/chart" Target="../charts/chart661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4.xml"/><Relationship Id="rId522" Type="http://schemas.openxmlformats.org/officeDocument/2006/relationships/chart" Target="../charts/chart521.xml"/><Relationship Id="rId967" Type="http://schemas.openxmlformats.org/officeDocument/2006/relationships/chart" Target="../charts/chart966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399" Type="http://schemas.openxmlformats.org/officeDocument/2006/relationships/chart" Target="../charts/chart398.xml"/><Relationship Id="rId827" Type="http://schemas.openxmlformats.org/officeDocument/2006/relationships/chart" Target="../charts/chart826.xml"/><Relationship Id="rId1012" Type="http://schemas.openxmlformats.org/officeDocument/2006/relationships/chart" Target="../charts/chart1011.xml"/><Relationship Id="rId259" Type="http://schemas.openxmlformats.org/officeDocument/2006/relationships/chart" Target="../charts/chart258.xml"/><Relationship Id="rId466" Type="http://schemas.openxmlformats.org/officeDocument/2006/relationships/chart" Target="../charts/chart465.xml"/><Relationship Id="rId673" Type="http://schemas.openxmlformats.org/officeDocument/2006/relationships/chart" Target="../charts/chart672.xml"/><Relationship Id="rId880" Type="http://schemas.openxmlformats.org/officeDocument/2006/relationships/chart" Target="../charts/chart879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326" Type="http://schemas.openxmlformats.org/officeDocument/2006/relationships/chart" Target="../charts/chart325.xml"/><Relationship Id="rId533" Type="http://schemas.openxmlformats.org/officeDocument/2006/relationships/chart" Target="../charts/chart532.xml"/><Relationship Id="rId978" Type="http://schemas.openxmlformats.org/officeDocument/2006/relationships/chart" Target="../charts/chart977.xml"/><Relationship Id="rId740" Type="http://schemas.openxmlformats.org/officeDocument/2006/relationships/chart" Target="../charts/chart739.xml"/><Relationship Id="rId838" Type="http://schemas.openxmlformats.org/officeDocument/2006/relationships/chart" Target="../charts/chart837.xml"/><Relationship Id="rId1023" Type="http://schemas.openxmlformats.org/officeDocument/2006/relationships/chart" Target="../charts/chart1022.xml"/><Relationship Id="rId172" Type="http://schemas.openxmlformats.org/officeDocument/2006/relationships/chart" Target="../charts/chart172.xml"/><Relationship Id="rId477" Type="http://schemas.openxmlformats.org/officeDocument/2006/relationships/chart" Target="../charts/chart476.xml"/><Relationship Id="rId600" Type="http://schemas.openxmlformats.org/officeDocument/2006/relationships/chart" Target="../charts/chart599.xml"/><Relationship Id="rId684" Type="http://schemas.openxmlformats.org/officeDocument/2006/relationships/chart" Target="../charts/chart683.xml"/><Relationship Id="rId337" Type="http://schemas.openxmlformats.org/officeDocument/2006/relationships/chart" Target="../charts/chart336.xml"/><Relationship Id="rId891" Type="http://schemas.openxmlformats.org/officeDocument/2006/relationships/chart" Target="../charts/chart890.xml"/><Relationship Id="rId905" Type="http://schemas.openxmlformats.org/officeDocument/2006/relationships/chart" Target="../charts/chart904.xml"/><Relationship Id="rId989" Type="http://schemas.openxmlformats.org/officeDocument/2006/relationships/chart" Target="../charts/chart988.xml"/><Relationship Id="rId34" Type="http://schemas.openxmlformats.org/officeDocument/2006/relationships/chart" Target="../charts/chart34.xml"/><Relationship Id="rId544" Type="http://schemas.openxmlformats.org/officeDocument/2006/relationships/chart" Target="../charts/chart543.xml"/><Relationship Id="rId751" Type="http://schemas.openxmlformats.org/officeDocument/2006/relationships/chart" Target="../charts/chart750.xml"/><Relationship Id="rId849" Type="http://schemas.openxmlformats.org/officeDocument/2006/relationships/chart" Target="../charts/chart848.xml"/><Relationship Id="rId183" Type="http://schemas.openxmlformats.org/officeDocument/2006/relationships/chart" Target="../charts/chart183.xml"/><Relationship Id="rId390" Type="http://schemas.openxmlformats.org/officeDocument/2006/relationships/chart" Target="../charts/chart389.xml"/><Relationship Id="rId404" Type="http://schemas.openxmlformats.org/officeDocument/2006/relationships/chart" Target="../charts/chart403.xml"/><Relationship Id="rId611" Type="http://schemas.openxmlformats.org/officeDocument/2006/relationships/chart" Target="../charts/chart610.xml"/><Relationship Id="rId250" Type="http://schemas.openxmlformats.org/officeDocument/2006/relationships/chart" Target="../charts/chart249.xml"/><Relationship Id="rId488" Type="http://schemas.openxmlformats.org/officeDocument/2006/relationships/chart" Target="../charts/chart487.xml"/><Relationship Id="rId695" Type="http://schemas.openxmlformats.org/officeDocument/2006/relationships/chart" Target="../charts/chart694.xml"/><Relationship Id="rId709" Type="http://schemas.openxmlformats.org/officeDocument/2006/relationships/chart" Target="../charts/chart708.xml"/><Relationship Id="rId916" Type="http://schemas.openxmlformats.org/officeDocument/2006/relationships/chart" Target="../charts/chart915.xml"/><Relationship Id="rId45" Type="http://schemas.openxmlformats.org/officeDocument/2006/relationships/chart" Target="../charts/chart45.xml"/><Relationship Id="rId110" Type="http://schemas.openxmlformats.org/officeDocument/2006/relationships/chart" Target="../charts/chart110.xml"/><Relationship Id="rId348" Type="http://schemas.openxmlformats.org/officeDocument/2006/relationships/chart" Target="../charts/chart347.xml"/><Relationship Id="rId555" Type="http://schemas.openxmlformats.org/officeDocument/2006/relationships/chart" Target="../charts/chart554.xml"/><Relationship Id="rId762" Type="http://schemas.openxmlformats.org/officeDocument/2006/relationships/chart" Target="../charts/chart761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4.xml"/><Relationship Id="rId622" Type="http://schemas.openxmlformats.org/officeDocument/2006/relationships/chart" Target="../charts/chart621.xml"/><Relationship Id="rId261" Type="http://schemas.openxmlformats.org/officeDocument/2006/relationships/chart" Target="../charts/chart260.xml"/><Relationship Id="rId499" Type="http://schemas.openxmlformats.org/officeDocument/2006/relationships/chart" Target="../charts/chart498.xml"/><Relationship Id="rId927" Type="http://schemas.openxmlformats.org/officeDocument/2006/relationships/chart" Target="../charts/chart926.xml"/><Relationship Id="rId56" Type="http://schemas.openxmlformats.org/officeDocument/2006/relationships/chart" Target="../charts/chart56.xml"/><Relationship Id="rId359" Type="http://schemas.openxmlformats.org/officeDocument/2006/relationships/chart" Target="../charts/chart358.xml"/><Relationship Id="rId566" Type="http://schemas.openxmlformats.org/officeDocument/2006/relationships/chart" Target="../charts/chart565.xml"/><Relationship Id="rId773" Type="http://schemas.openxmlformats.org/officeDocument/2006/relationships/chart" Target="../charts/chart772.xml"/><Relationship Id="rId121" Type="http://schemas.openxmlformats.org/officeDocument/2006/relationships/chart" Target="../charts/chart121.xml"/><Relationship Id="rId219" Type="http://schemas.openxmlformats.org/officeDocument/2006/relationships/chart" Target="../charts/chart219.xml"/><Relationship Id="rId426" Type="http://schemas.openxmlformats.org/officeDocument/2006/relationships/chart" Target="../charts/chart425.xml"/><Relationship Id="rId633" Type="http://schemas.openxmlformats.org/officeDocument/2006/relationships/chart" Target="../charts/chart632.xml"/><Relationship Id="rId980" Type="http://schemas.openxmlformats.org/officeDocument/2006/relationships/chart" Target="../charts/chart979.xml"/><Relationship Id="rId840" Type="http://schemas.openxmlformats.org/officeDocument/2006/relationships/chart" Target="../charts/chart839.xml"/><Relationship Id="rId938" Type="http://schemas.openxmlformats.org/officeDocument/2006/relationships/chart" Target="../charts/chart937.xml"/><Relationship Id="rId67" Type="http://schemas.openxmlformats.org/officeDocument/2006/relationships/chart" Target="../charts/chart67.xml"/><Relationship Id="rId272" Type="http://schemas.openxmlformats.org/officeDocument/2006/relationships/chart" Target="../charts/chart271.xml"/><Relationship Id="rId577" Type="http://schemas.openxmlformats.org/officeDocument/2006/relationships/chart" Target="../charts/chart576.xml"/><Relationship Id="rId700" Type="http://schemas.openxmlformats.org/officeDocument/2006/relationships/chart" Target="../charts/chart699.xml"/><Relationship Id="rId132" Type="http://schemas.openxmlformats.org/officeDocument/2006/relationships/chart" Target="../charts/chart132.xml"/><Relationship Id="rId784" Type="http://schemas.openxmlformats.org/officeDocument/2006/relationships/chart" Target="../charts/chart783.xml"/><Relationship Id="rId991" Type="http://schemas.openxmlformats.org/officeDocument/2006/relationships/chart" Target="../charts/chart990.xml"/><Relationship Id="rId437" Type="http://schemas.openxmlformats.org/officeDocument/2006/relationships/chart" Target="../charts/chart436.xml"/><Relationship Id="rId644" Type="http://schemas.openxmlformats.org/officeDocument/2006/relationships/chart" Target="../charts/chart643.xml"/><Relationship Id="rId851" Type="http://schemas.openxmlformats.org/officeDocument/2006/relationships/chart" Target="../charts/chart850.xml"/><Relationship Id="rId283" Type="http://schemas.openxmlformats.org/officeDocument/2006/relationships/chart" Target="../charts/chart282.xml"/><Relationship Id="rId490" Type="http://schemas.openxmlformats.org/officeDocument/2006/relationships/chart" Target="../charts/chart489.xml"/><Relationship Id="rId504" Type="http://schemas.openxmlformats.org/officeDocument/2006/relationships/chart" Target="../charts/chart503.xml"/><Relationship Id="rId711" Type="http://schemas.openxmlformats.org/officeDocument/2006/relationships/chart" Target="../charts/chart710.xml"/><Relationship Id="rId949" Type="http://schemas.openxmlformats.org/officeDocument/2006/relationships/chart" Target="../charts/chart948.xml"/><Relationship Id="rId78" Type="http://schemas.openxmlformats.org/officeDocument/2006/relationships/chart" Target="../charts/chart78.xml"/><Relationship Id="rId143" Type="http://schemas.openxmlformats.org/officeDocument/2006/relationships/chart" Target="../charts/chart143.xml"/><Relationship Id="rId350" Type="http://schemas.openxmlformats.org/officeDocument/2006/relationships/chart" Target="../charts/chart349.xml"/><Relationship Id="rId588" Type="http://schemas.openxmlformats.org/officeDocument/2006/relationships/chart" Target="../charts/chart587.xml"/><Relationship Id="rId795" Type="http://schemas.openxmlformats.org/officeDocument/2006/relationships/chart" Target="../charts/chart794.xml"/><Relationship Id="rId809" Type="http://schemas.openxmlformats.org/officeDocument/2006/relationships/chart" Target="../charts/chart808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448" Type="http://schemas.openxmlformats.org/officeDocument/2006/relationships/chart" Target="../charts/chart447.xml"/><Relationship Id="rId655" Type="http://schemas.openxmlformats.org/officeDocument/2006/relationships/chart" Target="../charts/chart654.xml"/><Relationship Id="rId862" Type="http://schemas.openxmlformats.org/officeDocument/2006/relationships/chart" Target="../charts/chart861.xml"/><Relationship Id="rId294" Type="http://schemas.openxmlformats.org/officeDocument/2006/relationships/chart" Target="../charts/chart293.xml"/><Relationship Id="rId308" Type="http://schemas.openxmlformats.org/officeDocument/2006/relationships/chart" Target="../charts/chart307.xml"/><Relationship Id="rId515" Type="http://schemas.openxmlformats.org/officeDocument/2006/relationships/chart" Target="../charts/chart514.xml"/><Relationship Id="rId722" Type="http://schemas.openxmlformats.org/officeDocument/2006/relationships/chart" Target="../charts/chart721.xml"/><Relationship Id="rId89" Type="http://schemas.openxmlformats.org/officeDocument/2006/relationships/chart" Target="../charts/chart89.xml"/><Relationship Id="rId154" Type="http://schemas.openxmlformats.org/officeDocument/2006/relationships/chart" Target="../charts/chart154.xml"/><Relationship Id="rId361" Type="http://schemas.openxmlformats.org/officeDocument/2006/relationships/chart" Target="../charts/chart360.xml"/><Relationship Id="rId599" Type="http://schemas.openxmlformats.org/officeDocument/2006/relationships/chart" Target="../charts/chart598.xml"/><Relationship Id="rId1005" Type="http://schemas.openxmlformats.org/officeDocument/2006/relationships/chart" Target="../charts/chart1004.xml"/><Relationship Id="rId459" Type="http://schemas.openxmlformats.org/officeDocument/2006/relationships/chart" Target="../charts/chart458.xml"/><Relationship Id="rId666" Type="http://schemas.openxmlformats.org/officeDocument/2006/relationships/chart" Target="../charts/chart665.xml"/><Relationship Id="rId873" Type="http://schemas.openxmlformats.org/officeDocument/2006/relationships/chart" Target="../charts/chart872.xml"/><Relationship Id="rId16" Type="http://schemas.openxmlformats.org/officeDocument/2006/relationships/chart" Target="../charts/chart16.xml"/><Relationship Id="rId221" Type="http://schemas.openxmlformats.org/officeDocument/2006/relationships/image" Target="../media/image1.png"/><Relationship Id="rId319" Type="http://schemas.openxmlformats.org/officeDocument/2006/relationships/chart" Target="../charts/chart318.xml"/><Relationship Id="rId526" Type="http://schemas.openxmlformats.org/officeDocument/2006/relationships/chart" Target="../charts/chart525.xml"/><Relationship Id="rId733" Type="http://schemas.openxmlformats.org/officeDocument/2006/relationships/chart" Target="../charts/chart732.xml"/><Relationship Id="rId940" Type="http://schemas.openxmlformats.org/officeDocument/2006/relationships/chart" Target="../charts/chart939.xml"/><Relationship Id="rId1016" Type="http://schemas.openxmlformats.org/officeDocument/2006/relationships/chart" Target="../charts/chart1015.xml"/><Relationship Id="rId165" Type="http://schemas.openxmlformats.org/officeDocument/2006/relationships/chart" Target="../charts/chart165.xml"/><Relationship Id="rId372" Type="http://schemas.openxmlformats.org/officeDocument/2006/relationships/chart" Target="../charts/chart371.xml"/><Relationship Id="rId677" Type="http://schemas.openxmlformats.org/officeDocument/2006/relationships/chart" Target="../charts/chart676.xml"/><Relationship Id="rId800" Type="http://schemas.openxmlformats.org/officeDocument/2006/relationships/chart" Target="../charts/chart799.xml"/><Relationship Id="rId232" Type="http://schemas.openxmlformats.org/officeDocument/2006/relationships/chart" Target="../charts/chart231.xml"/><Relationship Id="rId884" Type="http://schemas.openxmlformats.org/officeDocument/2006/relationships/chart" Target="../charts/chart883.xml"/><Relationship Id="rId27" Type="http://schemas.openxmlformats.org/officeDocument/2006/relationships/chart" Target="../charts/chart27.xml"/><Relationship Id="rId537" Type="http://schemas.openxmlformats.org/officeDocument/2006/relationships/chart" Target="../charts/chart536.xml"/><Relationship Id="rId744" Type="http://schemas.openxmlformats.org/officeDocument/2006/relationships/chart" Target="../charts/chart743.xml"/><Relationship Id="rId951" Type="http://schemas.openxmlformats.org/officeDocument/2006/relationships/chart" Target="../charts/chart950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83" Type="http://schemas.openxmlformats.org/officeDocument/2006/relationships/chart" Target="../charts/chart382.xml"/><Relationship Id="rId590" Type="http://schemas.openxmlformats.org/officeDocument/2006/relationships/chart" Target="../charts/chart589.xml"/><Relationship Id="rId604" Type="http://schemas.openxmlformats.org/officeDocument/2006/relationships/chart" Target="../charts/chart603.xml"/><Relationship Id="rId811" Type="http://schemas.openxmlformats.org/officeDocument/2006/relationships/chart" Target="../charts/chart810.xml"/><Relationship Id="rId1027" Type="http://schemas.openxmlformats.org/officeDocument/2006/relationships/chart" Target="../charts/chart1026.xml"/><Relationship Id="rId243" Type="http://schemas.openxmlformats.org/officeDocument/2006/relationships/chart" Target="../charts/chart242.xml"/><Relationship Id="rId450" Type="http://schemas.openxmlformats.org/officeDocument/2006/relationships/chart" Target="../charts/chart449.xml"/><Relationship Id="rId688" Type="http://schemas.openxmlformats.org/officeDocument/2006/relationships/chart" Target="../charts/chart687.xml"/><Relationship Id="rId895" Type="http://schemas.openxmlformats.org/officeDocument/2006/relationships/chart" Target="../charts/chart894.xml"/><Relationship Id="rId909" Type="http://schemas.openxmlformats.org/officeDocument/2006/relationships/chart" Target="../charts/chart908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09.xml"/><Relationship Id="rId548" Type="http://schemas.openxmlformats.org/officeDocument/2006/relationships/chart" Target="../charts/chart547.xml"/><Relationship Id="rId755" Type="http://schemas.openxmlformats.org/officeDocument/2006/relationships/chart" Target="../charts/chart754.xml"/><Relationship Id="rId962" Type="http://schemas.openxmlformats.org/officeDocument/2006/relationships/chart" Target="../charts/chart961.xml"/><Relationship Id="rId91" Type="http://schemas.openxmlformats.org/officeDocument/2006/relationships/chart" Target="../charts/chart91.xml"/><Relationship Id="rId187" Type="http://schemas.openxmlformats.org/officeDocument/2006/relationships/chart" Target="../charts/chart187.xml"/><Relationship Id="rId394" Type="http://schemas.openxmlformats.org/officeDocument/2006/relationships/chart" Target="../charts/chart393.xml"/><Relationship Id="rId408" Type="http://schemas.openxmlformats.org/officeDocument/2006/relationships/chart" Target="../charts/chart407.xml"/><Relationship Id="rId615" Type="http://schemas.openxmlformats.org/officeDocument/2006/relationships/chart" Target="../charts/chart614.xml"/><Relationship Id="rId822" Type="http://schemas.openxmlformats.org/officeDocument/2006/relationships/chart" Target="../charts/chart821.xml"/><Relationship Id="rId254" Type="http://schemas.openxmlformats.org/officeDocument/2006/relationships/chart" Target="../charts/chart253.xml"/><Relationship Id="rId699" Type="http://schemas.openxmlformats.org/officeDocument/2006/relationships/chart" Target="../charts/chart69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461" Type="http://schemas.openxmlformats.org/officeDocument/2006/relationships/chart" Target="../charts/chart460.xml"/><Relationship Id="rId559" Type="http://schemas.openxmlformats.org/officeDocument/2006/relationships/chart" Target="../charts/chart558.xml"/><Relationship Id="rId766" Type="http://schemas.openxmlformats.org/officeDocument/2006/relationships/chart" Target="../charts/chart765.xml"/><Relationship Id="rId198" Type="http://schemas.openxmlformats.org/officeDocument/2006/relationships/chart" Target="../charts/chart198.xml"/><Relationship Id="rId321" Type="http://schemas.openxmlformats.org/officeDocument/2006/relationships/chart" Target="../charts/chart320.xml"/><Relationship Id="rId419" Type="http://schemas.openxmlformats.org/officeDocument/2006/relationships/chart" Target="../charts/chart418.xml"/><Relationship Id="rId626" Type="http://schemas.openxmlformats.org/officeDocument/2006/relationships/chart" Target="../charts/chart625.xml"/><Relationship Id="rId973" Type="http://schemas.openxmlformats.org/officeDocument/2006/relationships/chart" Target="../charts/chart972.xml"/><Relationship Id="rId833" Type="http://schemas.openxmlformats.org/officeDocument/2006/relationships/chart" Target="../charts/chart832.xml"/><Relationship Id="rId265" Type="http://schemas.openxmlformats.org/officeDocument/2006/relationships/chart" Target="../charts/chart264.xml"/><Relationship Id="rId472" Type="http://schemas.openxmlformats.org/officeDocument/2006/relationships/chart" Target="../charts/chart471.xml"/><Relationship Id="rId900" Type="http://schemas.openxmlformats.org/officeDocument/2006/relationships/chart" Target="../charts/chart899.xml"/><Relationship Id="rId125" Type="http://schemas.openxmlformats.org/officeDocument/2006/relationships/chart" Target="../charts/chart125.xml"/><Relationship Id="rId332" Type="http://schemas.openxmlformats.org/officeDocument/2006/relationships/chart" Target="../charts/chart331.xml"/><Relationship Id="rId777" Type="http://schemas.openxmlformats.org/officeDocument/2006/relationships/chart" Target="../charts/chart776.xml"/><Relationship Id="rId984" Type="http://schemas.openxmlformats.org/officeDocument/2006/relationships/chart" Target="../charts/chart983.xml"/><Relationship Id="rId637" Type="http://schemas.openxmlformats.org/officeDocument/2006/relationships/chart" Target="../charts/chart636.xml"/><Relationship Id="rId844" Type="http://schemas.openxmlformats.org/officeDocument/2006/relationships/chart" Target="../charts/chart843.xml"/><Relationship Id="rId276" Type="http://schemas.openxmlformats.org/officeDocument/2006/relationships/chart" Target="../charts/chart275.xml"/><Relationship Id="rId483" Type="http://schemas.openxmlformats.org/officeDocument/2006/relationships/chart" Target="../charts/chart482.xml"/><Relationship Id="rId690" Type="http://schemas.openxmlformats.org/officeDocument/2006/relationships/chart" Target="../charts/chart689.xml"/><Relationship Id="rId704" Type="http://schemas.openxmlformats.org/officeDocument/2006/relationships/chart" Target="../charts/chart703.xml"/><Relationship Id="rId911" Type="http://schemas.openxmlformats.org/officeDocument/2006/relationships/chart" Target="../charts/chart910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343" Type="http://schemas.openxmlformats.org/officeDocument/2006/relationships/chart" Target="../charts/chart342.xml"/><Relationship Id="rId550" Type="http://schemas.openxmlformats.org/officeDocument/2006/relationships/chart" Target="../charts/chart549.xml"/><Relationship Id="rId788" Type="http://schemas.openxmlformats.org/officeDocument/2006/relationships/chart" Target="../charts/chart787.xml"/><Relationship Id="rId995" Type="http://schemas.openxmlformats.org/officeDocument/2006/relationships/chart" Target="../charts/chart994.xml"/><Relationship Id="rId203" Type="http://schemas.openxmlformats.org/officeDocument/2006/relationships/chart" Target="../charts/chart203.xml"/><Relationship Id="rId648" Type="http://schemas.openxmlformats.org/officeDocument/2006/relationships/chart" Target="../charts/chart647.xml"/><Relationship Id="rId855" Type="http://schemas.openxmlformats.org/officeDocument/2006/relationships/chart" Target="../charts/chart854.xml"/><Relationship Id="rId287" Type="http://schemas.openxmlformats.org/officeDocument/2006/relationships/chart" Target="../charts/chart286.xml"/><Relationship Id="rId410" Type="http://schemas.openxmlformats.org/officeDocument/2006/relationships/chart" Target="../charts/chart409.xml"/><Relationship Id="rId494" Type="http://schemas.openxmlformats.org/officeDocument/2006/relationships/chart" Target="../charts/chart493.xml"/><Relationship Id="rId508" Type="http://schemas.openxmlformats.org/officeDocument/2006/relationships/chart" Target="../charts/chart507.xml"/><Relationship Id="rId715" Type="http://schemas.openxmlformats.org/officeDocument/2006/relationships/chart" Target="../charts/chart714.xml"/><Relationship Id="rId922" Type="http://schemas.openxmlformats.org/officeDocument/2006/relationships/chart" Target="../charts/chart921.xml"/><Relationship Id="rId147" Type="http://schemas.openxmlformats.org/officeDocument/2006/relationships/chart" Target="../charts/chart147.xml"/><Relationship Id="rId354" Type="http://schemas.openxmlformats.org/officeDocument/2006/relationships/chart" Target="../charts/chart353.xml"/><Relationship Id="rId799" Type="http://schemas.openxmlformats.org/officeDocument/2006/relationships/chart" Target="../charts/chart798.xml"/><Relationship Id="rId51" Type="http://schemas.openxmlformats.org/officeDocument/2006/relationships/chart" Target="../charts/chart51.xml"/><Relationship Id="rId561" Type="http://schemas.openxmlformats.org/officeDocument/2006/relationships/chart" Target="../charts/chart560.xml"/><Relationship Id="rId659" Type="http://schemas.openxmlformats.org/officeDocument/2006/relationships/chart" Target="../charts/chart658.xml"/><Relationship Id="rId866" Type="http://schemas.openxmlformats.org/officeDocument/2006/relationships/chart" Target="../charts/chart865.xml"/><Relationship Id="rId214" Type="http://schemas.openxmlformats.org/officeDocument/2006/relationships/chart" Target="../charts/chart214.xml"/><Relationship Id="rId298" Type="http://schemas.openxmlformats.org/officeDocument/2006/relationships/chart" Target="../charts/chart297.xml"/><Relationship Id="rId421" Type="http://schemas.openxmlformats.org/officeDocument/2006/relationships/chart" Target="../charts/chart420.xml"/><Relationship Id="rId519" Type="http://schemas.openxmlformats.org/officeDocument/2006/relationships/chart" Target="../charts/chart518.xml"/><Relationship Id="rId158" Type="http://schemas.openxmlformats.org/officeDocument/2006/relationships/chart" Target="../charts/chart158.xml"/><Relationship Id="rId726" Type="http://schemas.openxmlformats.org/officeDocument/2006/relationships/chart" Target="../charts/chart725.xml"/><Relationship Id="rId933" Type="http://schemas.openxmlformats.org/officeDocument/2006/relationships/chart" Target="../charts/chart932.xml"/><Relationship Id="rId1009" Type="http://schemas.openxmlformats.org/officeDocument/2006/relationships/chart" Target="../charts/chart1008.xml"/><Relationship Id="rId62" Type="http://schemas.openxmlformats.org/officeDocument/2006/relationships/chart" Target="../charts/chart62.xml"/><Relationship Id="rId365" Type="http://schemas.openxmlformats.org/officeDocument/2006/relationships/chart" Target="../charts/chart364.xml"/><Relationship Id="rId572" Type="http://schemas.openxmlformats.org/officeDocument/2006/relationships/chart" Target="../charts/chart571.xml"/><Relationship Id="rId225" Type="http://schemas.openxmlformats.org/officeDocument/2006/relationships/chart" Target="../charts/chart224.xml"/><Relationship Id="rId432" Type="http://schemas.openxmlformats.org/officeDocument/2006/relationships/chart" Target="../charts/chart431.xml"/><Relationship Id="rId877" Type="http://schemas.openxmlformats.org/officeDocument/2006/relationships/chart" Target="../charts/chart876.xml"/><Relationship Id="rId737" Type="http://schemas.openxmlformats.org/officeDocument/2006/relationships/chart" Target="../charts/chart736.xml"/><Relationship Id="rId944" Type="http://schemas.openxmlformats.org/officeDocument/2006/relationships/chart" Target="../charts/chart943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76" Type="http://schemas.openxmlformats.org/officeDocument/2006/relationships/chart" Target="../charts/chart375.xml"/><Relationship Id="rId583" Type="http://schemas.openxmlformats.org/officeDocument/2006/relationships/chart" Target="../charts/chart582.xml"/><Relationship Id="rId790" Type="http://schemas.openxmlformats.org/officeDocument/2006/relationships/chart" Target="../charts/chart789.xml"/><Relationship Id="rId804" Type="http://schemas.openxmlformats.org/officeDocument/2006/relationships/chart" Target="../charts/chart803.xml"/><Relationship Id="rId4" Type="http://schemas.openxmlformats.org/officeDocument/2006/relationships/chart" Target="../charts/chart4.xml"/><Relationship Id="rId236" Type="http://schemas.openxmlformats.org/officeDocument/2006/relationships/chart" Target="../charts/chart235.xml"/><Relationship Id="rId443" Type="http://schemas.openxmlformats.org/officeDocument/2006/relationships/chart" Target="../charts/chart442.xml"/><Relationship Id="rId650" Type="http://schemas.openxmlformats.org/officeDocument/2006/relationships/chart" Target="../charts/chart649.xml"/><Relationship Id="rId888" Type="http://schemas.openxmlformats.org/officeDocument/2006/relationships/chart" Target="../charts/chart887.xml"/><Relationship Id="rId303" Type="http://schemas.openxmlformats.org/officeDocument/2006/relationships/chart" Target="../charts/chart302.xml"/><Relationship Id="rId748" Type="http://schemas.openxmlformats.org/officeDocument/2006/relationships/chart" Target="../charts/chart747.xml"/><Relationship Id="rId955" Type="http://schemas.openxmlformats.org/officeDocument/2006/relationships/chart" Target="../charts/chart954.xml"/><Relationship Id="rId84" Type="http://schemas.openxmlformats.org/officeDocument/2006/relationships/chart" Target="../charts/chart84.xml"/><Relationship Id="rId387" Type="http://schemas.openxmlformats.org/officeDocument/2006/relationships/chart" Target="../charts/chart386.xml"/><Relationship Id="rId510" Type="http://schemas.openxmlformats.org/officeDocument/2006/relationships/chart" Target="../charts/chart509.xml"/><Relationship Id="rId594" Type="http://schemas.openxmlformats.org/officeDocument/2006/relationships/chart" Target="../charts/chart593.xml"/><Relationship Id="rId608" Type="http://schemas.openxmlformats.org/officeDocument/2006/relationships/chart" Target="../charts/chart607.xml"/><Relationship Id="rId815" Type="http://schemas.openxmlformats.org/officeDocument/2006/relationships/chart" Target="../charts/chart814.xml"/><Relationship Id="rId247" Type="http://schemas.openxmlformats.org/officeDocument/2006/relationships/chart" Target="../charts/chart246.xml"/><Relationship Id="rId899" Type="http://schemas.openxmlformats.org/officeDocument/2006/relationships/chart" Target="../charts/chart898.xml"/><Relationship Id="rId1000" Type="http://schemas.openxmlformats.org/officeDocument/2006/relationships/chart" Target="../charts/chart999.xml"/><Relationship Id="rId107" Type="http://schemas.openxmlformats.org/officeDocument/2006/relationships/chart" Target="../charts/chart107.xml"/><Relationship Id="rId454" Type="http://schemas.openxmlformats.org/officeDocument/2006/relationships/chart" Target="../charts/chart453.xml"/><Relationship Id="rId661" Type="http://schemas.openxmlformats.org/officeDocument/2006/relationships/chart" Target="../charts/chart660.xml"/><Relationship Id="rId759" Type="http://schemas.openxmlformats.org/officeDocument/2006/relationships/chart" Target="../charts/chart758.xml"/><Relationship Id="rId966" Type="http://schemas.openxmlformats.org/officeDocument/2006/relationships/chart" Target="../charts/chart965.xml"/><Relationship Id="rId11" Type="http://schemas.openxmlformats.org/officeDocument/2006/relationships/chart" Target="../charts/chart11.xml"/><Relationship Id="rId314" Type="http://schemas.openxmlformats.org/officeDocument/2006/relationships/chart" Target="../charts/chart313.xml"/><Relationship Id="rId398" Type="http://schemas.openxmlformats.org/officeDocument/2006/relationships/chart" Target="../charts/chart397.xml"/><Relationship Id="rId521" Type="http://schemas.openxmlformats.org/officeDocument/2006/relationships/chart" Target="../charts/chart520.xml"/><Relationship Id="rId619" Type="http://schemas.openxmlformats.org/officeDocument/2006/relationships/chart" Target="../charts/chart618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826" Type="http://schemas.openxmlformats.org/officeDocument/2006/relationships/chart" Target="../charts/chart825.xml"/><Relationship Id="rId1011" Type="http://schemas.openxmlformats.org/officeDocument/2006/relationships/chart" Target="../charts/chart1010.xml"/><Relationship Id="rId258" Type="http://schemas.openxmlformats.org/officeDocument/2006/relationships/chart" Target="../charts/chart257.xml"/><Relationship Id="rId465" Type="http://schemas.openxmlformats.org/officeDocument/2006/relationships/chart" Target="../charts/chart464.xml"/><Relationship Id="rId672" Type="http://schemas.openxmlformats.org/officeDocument/2006/relationships/chart" Target="../charts/chart671.xml"/><Relationship Id="rId22" Type="http://schemas.openxmlformats.org/officeDocument/2006/relationships/chart" Target="../charts/chart22.xml"/><Relationship Id="rId118" Type="http://schemas.openxmlformats.org/officeDocument/2006/relationships/chart" Target="../charts/chart118.xml"/><Relationship Id="rId325" Type="http://schemas.openxmlformats.org/officeDocument/2006/relationships/chart" Target="../charts/chart324.xml"/><Relationship Id="rId532" Type="http://schemas.openxmlformats.org/officeDocument/2006/relationships/chart" Target="../charts/chart531.xml"/><Relationship Id="rId977" Type="http://schemas.openxmlformats.org/officeDocument/2006/relationships/chart" Target="../charts/chart976.xml"/><Relationship Id="rId171" Type="http://schemas.openxmlformats.org/officeDocument/2006/relationships/chart" Target="../charts/chart171.xml"/><Relationship Id="rId837" Type="http://schemas.openxmlformats.org/officeDocument/2006/relationships/chart" Target="../charts/chart836.xml"/><Relationship Id="rId1022" Type="http://schemas.openxmlformats.org/officeDocument/2006/relationships/chart" Target="../charts/chart1021.xml"/><Relationship Id="rId269" Type="http://schemas.openxmlformats.org/officeDocument/2006/relationships/chart" Target="../charts/chart268.xml"/><Relationship Id="rId476" Type="http://schemas.openxmlformats.org/officeDocument/2006/relationships/chart" Target="../charts/chart475.xml"/><Relationship Id="rId683" Type="http://schemas.openxmlformats.org/officeDocument/2006/relationships/chart" Target="../charts/chart682.xml"/><Relationship Id="rId890" Type="http://schemas.openxmlformats.org/officeDocument/2006/relationships/chart" Target="../charts/chart889.xml"/><Relationship Id="rId904" Type="http://schemas.openxmlformats.org/officeDocument/2006/relationships/chart" Target="../charts/chart903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336" Type="http://schemas.openxmlformats.org/officeDocument/2006/relationships/chart" Target="../charts/chart335.xml"/><Relationship Id="rId543" Type="http://schemas.openxmlformats.org/officeDocument/2006/relationships/chart" Target="../charts/chart542.xml"/><Relationship Id="rId988" Type="http://schemas.openxmlformats.org/officeDocument/2006/relationships/chart" Target="../charts/chart987.xml"/><Relationship Id="rId182" Type="http://schemas.openxmlformats.org/officeDocument/2006/relationships/chart" Target="../charts/chart182.xml"/><Relationship Id="rId403" Type="http://schemas.openxmlformats.org/officeDocument/2006/relationships/chart" Target="../charts/chart402.xml"/><Relationship Id="rId750" Type="http://schemas.openxmlformats.org/officeDocument/2006/relationships/chart" Target="../charts/chart749.xml"/><Relationship Id="rId848" Type="http://schemas.openxmlformats.org/officeDocument/2006/relationships/chart" Target="../charts/chart847.xml"/><Relationship Id="rId487" Type="http://schemas.openxmlformats.org/officeDocument/2006/relationships/chart" Target="../charts/chart486.xml"/><Relationship Id="rId610" Type="http://schemas.openxmlformats.org/officeDocument/2006/relationships/chart" Target="../charts/chart609.xml"/><Relationship Id="rId694" Type="http://schemas.openxmlformats.org/officeDocument/2006/relationships/chart" Target="../charts/chart693.xml"/><Relationship Id="rId708" Type="http://schemas.openxmlformats.org/officeDocument/2006/relationships/chart" Target="../charts/chart707.xml"/><Relationship Id="rId915" Type="http://schemas.openxmlformats.org/officeDocument/2006/relationships/chart" Target="../charts/chart914.xml"/><Relationship Id="rId347" Type="http://schemas.openxmlformats.org/officeDocument/2006/relationships/chart" Target="../charts/chart346.xml"/><Relationship Id="rId999" Type="http://schemas.openxmlformats.org/officeDocument/2006/relationships/chart" Target="../charts/chart998.xml"/><Relationship Id="rId44" Type="http://schemas.openxmlformats.org/officeDocument/2006/relationships/chart" Target="../charts/chart44.xml"/><Relationship Id="rId554" Type="http://schemas.openxmlformats.org/officeDocument/2006/relationships/chart" Target="../charts/chart553.xml"/><Relationship Id="rId761" Type="http://schemas.openxmlformats.org/officeDocument/2006/relationships/chart" Target="../charts/chart760.xml"/><Relationship Id="rId859" Type="http://schemas.openxmlformats.org/officeDocument/2006/relationships/chart" Target="../charts/chart858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414" Type="http://schemas.openxmlformats.org/officeDocument/2006/relationships/chart" Target="../charts/chart413.xml"/><Relationship Id="rId498" Type="http://schemas.openxmlformats.org/officeDocument/2006/relationships/chart" Target="../charts/chart497.xml"/><Relationship Id="rId621" Type="http://schemas.openxmlformats.org/officeDocument/2006/relationships/chart" Target="../charts/chart620.xml"/><Relationship Id="rId260" Type="http://schemas.openxmlformats.org/officeDocument/2006/relationships/chart" Target="../charts/chart259.xml"/><Relationship Id="rId719" Type="http://schemas.openxmlformats.org/officeDocument/2006/relationships/chart" Target="../charts/chart718.xml"/><Relationship Id="rId926" Type="http://schemas.openxmlformats.org/officeDocument/2006/relationships/chart" Target="../charts/chart925.xml"/><Relationship Id="rId55" Type="http://schemas.openxmlformats.org/officeDocument/2006/relationships/chart" Target="../charts/chart55.xml"/><Relationship Id="rId120" Type="http://schemas.openxmlformats.org/officeDocument/2006/relationships/chart" Target="../charts/chart120.xml"/><Relationship Id="rId358" Type="http://schemas.openxmlformats.org/officeDocument/2006/relationships/chart" Target="../charts/chart357.xml"/><Relationship Id="rId565" Type="http://schemas.openxmlformats.org/officeDocument/2006/relationships/chart" Target="../charts/chart564.xml"/><Relationship Id="rId772" Type="http://schemas.openxmlformats.org/officeDocument/2006/relationships/chart" Target="../charts/chart771.xml"/><Relationship Id="rId218" Type="http://schemas.openxmlformats.org/officeDocument/2006/relationships/chart" Target="../charts/chart218.xml"/><Relationship Id="rId425" Type="http://schemas.openxmlformats.org/officeDocument/2006/relationships/chart" Target="../charts/chart424.xml"/><Relationship Id="rId632" Type="http://schemas.openxmlformats.org/officeDocument/2006/relationships/chart" Target="../charts/chart631.xml"/><Relationship Id="rId271" Type="http://schemas.openxmlformats.org/officeDocument/2006/relationships/chart" Target="../charts/chart270.xml"/><Relationship Id="rId937" Type="http://schemas.openxmlformats.org/officeDocument/2006/relationships/chart" Target="../charts/chart936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69" Type="http://schemas.openxmlformats.org/officeDocument/2006/relationships/chart" Target="../charts/chart368.xml"/><Relationship Id="rId576" Type="http://schemas.openxmlformats.org/officeDocument/2006/relationships/chart" Target="../charts/chart575.xml"/><Relationship Id="rId783" Type="http://schemas.openxmlformats.org/officeDocument/2006/relationships/chart" Target="../charts/chart782.xml"/><Relationship Id="rId990" Type="http://schemas.openxmlformats.org/officeDocument/2006/relationships/chart" Target="../charts/chart989.xml"/><Relationship Id="rId229" Type="http://schemas.openxmlformats.org/officeDocument/2006/relationships/chart" Target="../charts/chart228.xml"/><Relationship Id="rId436" Type="http://schemas.openxmlformats.org/officeDocument/2006/relationships/chart" Target="../charts/chart435.xml"/><Relationship Id="rId643" Type="http://schemas.openxmlformats.org/officeDocument/2006/relationships/chart" Target="../charts/chart642.xml"/><Relationship Id="rId850" Type="http://schemas.openxmlformats.org/officeDocument/2006/relationships/chart" Target="../charts/chart849.xml"/><Relationship Id="rId948" Type="http://schemas.openxmlformats.org/officeDocument/2006/relationships/chart" Target="../charts/chart947.xml"/><Relationship Id="rId77" Type="http://schemas.openxmlformats.org/officeDocument/2006/relationships/chart" Target="../charts/chart77.xml"/><Relationship Id="rId282" Type="http://schemas.openxmlformats.org/officeDocument/2006/relationships/chart" Target="../charts/chart281.xml"/><Relationship Id="rId503" Type="http://schemas.openxmlformats.org/officeDocument/2006/relationships/chart" Target="../charts/chart502.xml"/><Relationship Id="rId587" Type="http://schemas.openxmlformats.org/officeDocument/2006/relationships/chart" Target="../charts/chart586.xml"/><Relationship Id="rId710" Type="http://schemas.openxmlformats.org/officeDocument/2006/relationships/chart" Target="../charts/chart709.xml"/><Relationship Id="rId808" Type="http://schemas.openxmlformats.org/officeDocument/2006/relationships/chart" Target="../charts/chart807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447" Type="http://schemas.openxmlformats.org/officeDocument/2006/relationships/chart" Target="../charts/chart446.xml"/><Relationship Id="rId794" Type="http://schemas.openxmlformats.org/officeDocument/2006/relationships/chart" Target="../charts/chart793.xml"/><Relationship Id="rId654" Type="http://schemas.openxmlformats.org/officeDocument/2006/relationships/chart" Target="../charts/chart653.xml"/><Relationship Id="rId861" Type="http://schemas.openxmlformats.org/officeDocument/2006/relationships/chart" Target="../charts/chart860.xml"/><Relationship Id="rId959" Type="http://schemas.openxmlformats.org/officeDocument/2006/relationships/chart" Target="../charts/chart958.xml"/><Relationship Id="rId293" Type="http://schemas.openxmlformats.org/officeDocument/2006/relationships/chart" Target="../charts/chart292.xml"/><Relationship Id="rId307" Type="http://schemas.openxmlformats.org/officeDocument/2006/relationships/chart" Target="../charts/chart306.xml"/><Relationship Id="rId514" Type="http://schemas.openxmlformats.org/officeDocument/2006/relationships/chart" Target="../charts/chart513.xml"/><Relationship Id="rId721" Type="http://schemas.openxmlformats.org/officeDocument/2006/relationships/chart" Target="../charts/chart720.xml"/><Relationship Id="rId88" Type="http://schemas.openxmlformats.org/officeDocument/2006/relationships/chart" Target="../charts/chart88.xml"/><Relationship Id="rId153" Type="http://schemas.openxmlformats.org/officeDocument/2006/relationships/chart" Target="../charts/chart153.xml"/><Relationship Id="rId360" Type="http://schemas.openxmlformats.org/officeDocument/2006/relationships/chart" Target="../charts/chart359.xml"/><Relationship Id="rId598" Type="http://schemas.openxmlformats.org/officeDocument/2006/relationships/chart" Target="../charts/chart597.xml"/><Relationship Id="rId819" Type="http://schemas.openxmlformats.org/officeDocument/2006/relationships/chart" Target="../charts/chart818.xml"/><Relationship Id="rId1004" Type="http://schemas.openxmlformats.org/officeDocument/2006/relationships/chart" Target="../charts/chart1003.xml"/><Relationship Id="rId220" Type="http://schemas.openxmlformats.org/officeDocument/2006/relationships/chart" Target="../charts/chart220.xml"/><Relationship Id="rId458" Type="http://schemas.openxmlformats.org/officeDocument/2006/relationships/chart" Target="../charts/chart457.xml"/><Relationship Id="rId665" Type="http://schemas.openxmlformats.org/officeDocument/2006/relationships/chart" Target="../charts/chart664.xml"/><Relationship Id="rId872" Type="http://schemas.openxmlformats.org/officeDocument/2006/relationships/chart" Target="../charts/chart871.xml"/><Relationship Id="rId15" Type="http://schemas.openxmlformats.org/officeDocument/2006/relationships/chart" Target="../charts/chart15.xml"/><Relationship Id="rId318" Type="http://schemas.openxmlformats.org/officeDocument/2006/relationships/chart" Target="../charts/chart317.xml"/><Relationship Id="rId525" Type="http://schemas.openxmlformats.org/officeDocument/2006/relationships/chart" Target="../charts/chart524.xml"/><Relationship Id="rId732" Type="http://schemas.openxmlformats.org/officeDocument/2006/relationships/chart" Target="../charts/chart731.xml"/><Relationship Id="rId99" Type="http://schemas.openxmlformats.org/officeDocument/2006/relationships/chart" Target="../charts/chart99.xml"/><Relationship Id="rId164" Type="http://schemas.openxmlformats.org/officeDocument/2006/relationships/chart" Target="../charts/chart164.xml"/><Relationship Id="rId371" Type="http://schemas.openxmlformats.org/officeDocument/2006/relationships/chart" Target="../charts/chart370.xml"/><Relationship Id="rId1015" Type="http://schemas.openxmlformats.org/officeDocument/2006/relationships/chart" Target="../charts/chart1014.xml"/><Relationship Id="rId469" Type="http://schemas.openxmlformats.org/officeDocument/2006/relationships/chart" Target="../charts/chart468.xml"/><Relationship Id="rId676" Type="http://schemas.openxmlformats.org/officeDocument/2006/relationships/chart" Target="../charts/chart675.xml"/><Relationship Id="rId883" Type="http://schemas.openxmlformats.org/officeDocument/2006/relationships/chart" Target="../charts/chart882.xml"/><Relationship Id="rId26" Type="http://schemas.openxmlformats.org/officeDocument/2006/relationships/chart" Target="../charts/chart26.xml"/><Relationship Id="rId231" Type="http://schemas.openxmlformats.org/officeDocument/2006/relationships/chart" Target="../charts/chart230.xml"/><Relationship Id="rId329" Type="http://schemas.openxmlformats.org/officeDocument/2006/relationships/chart" Target="../charts/chart328.xml"/><Relationship Id="rId536" Type="http://schemas.openxmlformats.org/officeDocument/2006/relationships/chart" Target="../charts/chart535.xml"/><Relationship Id="rId175" Type="http://schemas.openxmlformats.org/officeDocument/2006/relationships/chart" Target="../charts/chart175.xml"/><Relationship Id="rId743" Type="http://schemas.openxmlformats.org/officeDocument/2006/relationships/chart" Target="../charts/chart742.xml"/><Relationship Id="rId950" Type="http://schemas.openxmlformats.org/officeDocument/2006/relationships/chart" Target="../charts/chart949.xml"/><Relationship Id="rId1026" Type="http://schemas.openxmlformats.org/officeDocument/2006/relationships/chart" Target="../charts/chart1025.xml"/><Relationship Id="rId382" Type="http://schemas.openxmlformats.org/officeDocument/2006/relationships/chart" Target="../charts/chart381.xml"/><Relationship Id="rId603" Type="http://schemas.openxmlformats.org/officeDocument/2006/relationships/chart" Target="../charts/chart602.xml"/><Relationship Id="rId687" Type="http://schemas.openxmlformats.org/officeDocument/2006/relationships/chart" Target="../charts/chart686.xml"/><Relationship Id="rId810" Type="http://schemas.openxmlformats.org/officeDocument/2006/relationships/chart" Target="../charts/chart809.xml"/><Relationship Id="rId908" Type="http://schemas.openxmlformats.org/officeDocument/2006/relationships/chart" Target="../charts/chart907.xml"/><Relationship Id="rId242" Type="http://schemas.openxmlformats.org/officeDocument/2006/relationships/chart" Target="../charts/chart241.xml"/><Relationship Id="rId894" Type="http://schemas.openxmlformats.org/officeDocument/2006/relationships/chart" Target="../charts/chart893.xml"/><Relationship Id="rId37" Type="http://schemas.openxmlformats.org/officeDocument/2006/relationships/chart" Target="../charts/chart37.xml"/><Relationship Id="rId102" Type="http://schemas.openxmlformats.org/officeDocument/2006/relationships/chart" Target="../charts/chart102.xml"/><Relationship Id="rId547" Type="http://schemas.openxmlformats.org/officeDocument/2006/relationships/chart" Target="../charts/chart546.xml"/><Relationship Id="rId754" Type="http://schemas.openxmlformats.org/officeDocument/2006/relationships/chart" Target="../charts/chart753.xml"/><Relationship Id="rId961" Type="http://schemas.openxmlformats.org/officeDocument/2006/relationships/chart" Target="../charts/chart960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93" Type="http://schemas.openxmlformats.org/officeDocument/2006/relationships/chart" Target="../charts/chart392.xml"/><Relationship Id="rId407" Type="http://schemas.openxmlformats.org/officeDocument/2006/relationships/chart" Target="../charts/chart406.xml"/><Relationship Id="rId614" Type="http://schemas.openxmlformats.org/officeDocument/2006/relationships/chart" Target="../charts/chart613.xml"/><Relationship Id="rId821" Type="http://schemas.openxmlformats.org/officeDocument/2006/relationships/chart" Target="../charts/chart820.xml"/><Relationship Id="rId253" Type="http://schemas.openxmlformats.org/officeDocument/2006/relationships/chart" Target="../charts/chart252.xml"/><Relationship Id="rId460" Type="http://schemas.openxmlformats.org/officeDocument/2006/relationships/chart" Target="../charts/chart459.xml"/><Relationship Id="rId698" Type="http://schemas.openxmlformats.org/officeDocument/2006/relationships/chart" Target="../charts/chart697.xml"/><Relationship Id="rId919" Type="http://schemas.openxmlformats.org/officeDocument/2006/relationships/chart" Target="../charts/chart918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19.xml"/><Relationship Id="rId558" Type="http://schemas.openxmlformats.org/officeDocument/2006/relationships/chart" Target="../charts/chart557.xml"/><Relationship Id="rId765" Type="http://schemas.openxmlformats.org/officeDocument/2006/relationships/chart" Target="../charts/chart764.xml"/><Relationship Id="rId972" Type="http://schemas.openxmlformats.org/officeDocument/2006/relationships/chart" Target="../charts/chart971.xml"/><Relationship Id="rId197" Type="http://schemas.openxmlformats.org/officeDocument/2006/relationships/chart" Target="../charts/chart197.xml"/><Relationship Id="rId418" Type="http://schemas.openxmlformats.org/officeDocument/2006/relationships/chart" Target="../charts/chart417.xml"/><Relationship Id="rId625" Type="http://schemas.openxmlformats.org/officeDocument/2006/relationships/chart" Target="../charts/chart624.xml"/><Relationship Id="rId832" Type="http://schemas.openxmlformats.org/officeDocument/2006/relationships/chart" Target="../charts/chart831.xml"/><Relationship Id="rId264" Type="http://schemas.openxmlformats.org/officeDocument/2006/relationships/chart" Target="../charts/chart263.xml"/><Relationship Id="rId471" Type="http://schemas.openxmlformats.org/officeDocument/2006/relationships/chart" Target="../charts/chart470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69" Type="http://schemas.openxmlformats.org/officeDocument/2006/relationships/chart" Target="../charts/chart568.xml"/><Relationship Id="rId776" Type="http://schemas.openxmlformats.org/officeDocument/2006/relationships/chart" Target="../charts/chart775.xml"/><Relationship Id="rId983" Type="http://schemas.openxmlformats.org/officeDocument/2006/relationships/chart" Target="../charts/chart982.xml"/><Relationship Id="rId331" Type="http://schemas.openxmlformats.org/officeDocument/2006/relationships/chart" Target="../charts/chart330.xml"/><Relationship Id="rId429" Type="http://schemas.openxmlformats.org/officeDocument/2006/relationships/chart" Target="../charts/chart428.xml"/><Relationship Id="rId636" Type="http://schemas.openxmlformats.org/officeDocument/2006/relationships/chart" Target="../charts/chart635.xml"/><Relationship Id="rId843" Type="http://schemas.openxmlformats.org/officeDocument/2006/relationships/chart" Target="../charts/chart842.xml"/><Relationship Id="rId275" Type="http://schemas.openxmlformats.org/officeDocument/2006/relationships/chart" Target="../charts/chart274.xml"/><Relationship Id="rId482" Type="http://schemas.openxmlformats.org/officeDocument/2006/relationships/chart" Target="../charts/chart481.xml"/><Relationship Id="rId703" Type="http://schemas.openxmlformats.org/officeDocument/2006/relationships/chart" Target="../charts/chart702.xml"/><Relationship Id="rId910" Type="http://schemas.openxmlformats.org/officeDocument/2006/relationships/chart" Target="../charts/chart909.xml"/><Relationship Id="rId135" Type="http://schemas.openxmlformats.org/officeDocument/2006/relationships/chart" Target="../charts/chart135.xml"/><Relationship Id="rId342" Type="http://schemas.openxmlformats.org/officeDocument/2006/relationships/chart" Target="../charts/chart341.xml"/><Relationship Id="rId787" Type="http://schemas.openxmlformats.org/officeDocument/2006/relationships/chart" Target="../charts/chart786.xml"/><Relationship Id="rId994" Type="http://schemas.openxmlformats.org/officeDocument/2006/relationships/chart" Target="../charts/chart993.xml"/><Relationship Id="rId202" Type="http://schemas.openxmlformats.org/officeDocument/2006/relationships/chart" Target="../charts/chart202.xml"/><Relationship Id="rId647" Type="http://schemas.openxmlformats.org/officeDocument/2006/relationships/chart" Target="../charts/chart646.xml"/><Relationship Id="rId854" Type="http://schemas.openxmlformats.org/officeDocument/2006/relationships/chart" Target="../charts/chart853.xml"/><Relationship Id="rId286" Type="http://schemas.openxmlformats.org/officeDocument/2006/relationships/chart" Target="../charts/chart285.xml"/><Relationship Id="rId493" Type="http://schemas.openxmlformats.org/officeDocument/2006/relationships/chart" Target="../charts/chart492.xml"/><Relationship Id="rId507" Type="http://schemas.openxmlformats.org/officeDocument/2006/relationships/chart" Target="../charts/chart506.xml"/><Relationship Id="rId714" Type="http://schemas.openxmlformats.org/officeDocument/2006/relationships/chart" Target="../charts/chart713.xml"/><Relationship Id="rId921" Type="http://schemas.openxmlformats.org/officeDocument/2006/relationships/chart" Target="../charts/chart920.xml"/><Relationship Id="rId50" Type="http://schemas.openxmlformats.org/officeDocument/2006/relationships/chart" Target="../charts/chart50.xml"/><Relationship Id="rId146" Type="http://schemas.openxmlformats.org/officeDocument/2006/relationships/chart" Target="../charts/chart146.xml"/><Relationship Id="rId353" Type="http://schemas.openxmlformats.org/officeDocument/2006/relationships/chart" Target="../charts/chart352.xml"/><Relationship Id="rId560" Type="http://schemas.openxmlformats.org/officeDocument/2006/relationships/chart" Target="../charts/chart559.xml"/><Relationship Id="rId798" Type="http://schemas.openxmlformats.org/officeDocument/2006/relationships/chart" Target="../charts/chart797.xml"/><Relationship Id="rId213" Type="http://schemas.openxmlformats.org/officeDocument/2006/relationships/chart" Target="../charts/chart213.xml"/><Relationship Id="rId420" Type="http://schemas.openxmlformats.org/officeDocument/2006/relationships/chart" Target="../charts/chart419.xml"/><Relationship Id="rId658" Type="http://schemas.openxmlformats.org/officeDocument/2006/relationships/chart" Target="../charts/chart657.xml"/><Relationship Id="rId865" Type="http://schemas.openxmlformats.org/officeDocument/2006/relationships/chart" Target="../charts/chart864.xml"/><Relationship Id="rId297" Type="http://schemas.openxmlformats.org/officeDocument/2006/relationships/chart" Target="../charts/chart296.xml"/><Relationship Id="rId518" Type="http://schemas.openxmlformats.org/officeDocument/2006/relationships/chart" Target="../charts/chart517.xml"/><Relationship Id="rId725" Type="http://schemas.openxmlformats.org/officeDocument/2006/relationships/chart" Target="../charts/chart724.xml"/><Relationship Id="rId932" Type="http://schemas.openxmlformats.org/officeDocument/2006/relationships/chart" Target="../charts/chart931.xml"/><Relationship Id="rId157" Type="http://schemas.openxmlformats.org/officeDocument/2006/relationships/chart" Target="../charts/chart157.xml"/><Relationship Id="rId364" Type="http://schemas.openxmlformats.org/officeDocument/2006/relationships/chart" Target="../charts/chart363.xml"/><Relationship Id="rId1008" Type="http://schemas.openxmlformats.org/officeDocument/2006/relationships/chart" Target="../charts/chart1007.xml"/><Relationship Id="rId61" Type="http://schemas.openxmlformats.org/officeDocument/2006/relationships/chart" Target="../charts/chart61.xml"/><Relationship Id="rId571" Type="http://schemas.openxmlformats.org/officeDocument/2006/relationships/chart" Target="../charts/chart570.xml"/><Relationship Id="rId669" Type="http://schemas.openxmlformats.org/officeDocument/2006/relationships/chart" Target="../charts/chart668.xml"/><Relationship Id="rId876" Type="http://schemas.openxmlformats.org/officeDocument/2006/relationships/chart" Target="../charts/chart875.xml"/><Relationship Id="rId19" Type="http://schemas.openxmlformats.org/officeDocument/2006/relationships/chart" Target="../charts/chart19.xml"/><Relationship Id="rId224" Type="http://schemas.openxmlformats.org/officeDocument/2006/relationships/chart" Target="../charts/chart223.xml"/><Relationship Id="rId431" Type="http://schemas.openxmlformats.org/officeDocument/2006/relationships/chart" Target="../charts/chart430.xml"/><Relationship Id="rId529" Type="http://schemas.openxmlformats.org/officeDocument/2006/relationships/chart" Target="../charts/chart528.xml"/><Relationship Id="rId736" Type="http://schemas.openxmlformats.org/officeDocument/2006/relationships/chart" Target="../charts/chart735.xml"/><Relationship Id="rId168" Type="http://schemas.openxmlformats.org/officeDocument/2006/relationships/chart" Target="../charts/chart168.xml"/><Relationship Id="rId943" Type="http://schemas.openxmlformats.org/officeDocument/2006/relationships/chart" Target="../charts/chart942.xml"/><Relationship Id="rId1019" Type="http://schemas.openxmlformats.org/officeDocument/2006/relationships/chart" Target="../charts/chart1018.xml"/><Relationship Id="rId72" Type="http://schemas.openxmlformats.org/officeDocument/2006/relationships/chart" Target="../charts/chart72.xml"/><Relationship Id="rId375" Type="http://schemas.openxmlformats.org/officeDocument/2006/relationships/chart" Target="../charts/chart374.xml"/><Relationship Id="rId582" Type="http://schemas.openxmlformats.org/officeDocument/2006/relationships/chart" Target="../charts/chart581.xml"/><Relationship Id="rId803" Type="http://schemas.openxmlformats.org/officeDocument/2006/relationships/chart" Target="../charts/chart802.xml"/><Relationship Id="rId3" Type="http://schemas.openxmlformats.org/officeDocument/2006/relationships/chart" Target="../charts/chart3.xml"/><Relationship Id="rId235" Type="http://schemas.openxmlformats.org/officeDocument/2006/relationships/chart" Target="../charts/chart234.xml"/><Relationship Id="rId442" Type="http://schemas.openxmlformats.org/officeDocument/2006/relationships/chart" Target="../charts/chart441.xml"/><Relationship Id="rId887" Type="http://schemas.openxmlformats.org/officeDocument/2006/relationships/chart" Target="../charts/chart886.xml"/><Relationship Id="rId302" Type="http://schemas.openxmlformats.org/officeDocument/2006/relationships/chart" Target="../charts/chart301.xml"/><Relationship Id="rId747" Type="http://schemas.openxmlformats.org/officeDocument/2006/relationships/chart" Target="../charts/chart746.xml"/><Relationship Id="rId954" Type="http://schemas.openxmlformats.org/officeDocument/2006/relationships/chart" Target="../charts/chart953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5.xml"/><Relationship Id="rId593" Type="http://schemas.openxmlformats.org/officeDocument/2006/relationships/chart" Target="../charts/chart592.xml"/><Relationship Id="rId607" Type="http://schemas.openxmlformats.org/officeDocument/2006/relationships/chart" Target="../charts/chart606.xml"/><Relationship Id="rId814" Type="http://schemas.openxmlformats.org/officeDocument/2006/relationships/chart" Target="../charts/chart813.xml"/><Relationship Id="rId246" Type="http://schemas.openxmlformats.org/officeDocument/2006/relationships/chart" Target="../charts/chart245.xml"/><Relationship Id="rId453" Type="http://schemas.openxmlformats.org/officeDocument/2006/relationships/chart" Target="../charts/chart452.xml"/><Relationship Id="rId660" Type="http://schemas.openxmlformats.org/officeDocument/2006/relationships/chart" Target="../charts/chart659.xml"/><Relationship Id="rId898" Type="http://schemas.openxmlformats.org/officeDocument/2006/relationships/chart" Target="../charts/chart897.xml"/><Relationship Id="rId106" Type="http://schemas.openxmlformats.org/officeDocument/2006/relationships/chart" Target="../charts/chart106.xml"/><Relationship Id="rId313" Type="http://schemas.openxmlformats.org/officeDocument/2006/relationships/chart" Target="../charts/chart312.xml"/><Relationship Id="rId758" Type="http://schemas.openxmlformats.org/officeDocument/2006/relationships/chart" Target="../charts/chart757.xml"/><Relationship Id="rId965" Type="http://schemas.openxmlformats.org/officeDocument/2006/relationships/chart" Target="../charts/chart964.xml"/><Relationship Id="rId10" Type="http://schemas.openxmlformats.org/officeDocument/2006/relationships/chart" Target="../charts/chart10.xml"/><Relationship Id="rId94" Type="http://schemas.openxmlformats.org/officeDocument/2006/relationships/chart" Target="../charts/chart94.xml"/><Relationship Id="rId397" Type="http://schemas.openxmlformats.org/officeDocument/2006/relationships/chart" Target="../charts/chart396.xml"/><Relationship Id="rId520" Type="http://schemas.openxmlformats.org/officeDocument/2006/relationships/chart" Target="../charts/chart519.xml"/><Relationship Id="rId618" Type="http://schemas.openxmlformats.org/officeDocument/2006/relationships/chart" Target="../charts/chart617.xml"/><Relationship Id="rId825" Type="http://schemas.openxmlformats.org/officeDocument/2006/relationships/chart" Target="../charts/chart824.xml"/><Relationship Id="rId257" Type="http://schemas.openxmlformats.org/officeDocument/2006/relationships/chart" Target="../charts/chart256.xml"/><Relationship Id="rId464" Type="http://schemas.openxmlformats.org/officeDocument/2006/relationships/chart" Target="../charts/chart463.xml"/><Relationship Id="rId1010" Type="http://schemas.openxmlformats.org/officeDocument/2006/relationships/chart" Target="../charts/chart1009.xml"/><Relationship Id="rId117" Type="http://schemas.openxmlformats.org/officeDocument/2006/relationships/chart" Target="../charts/chart117.xml"/><Relationship Id="rId671" Type="http://schemas.openxmlformats.org/officeDocument/2006/relationships/chart" Target="../charts/chart670.xml"/><Relationship Id="rId769" Type="http://schemas.openxmlformats.org/officeDocument/2006/relationships/chart" Target="../charts/chart768.xml"/><Relationship Id="rId976" Type="http://schemas.openxmlformats.org/officeDocument/2006/relationships/chart" Target="../charts/chart975.xml"/><Relationship Id="rId324" Type="http://schemas.openxmlformats.org/officeDocument/2006/relationships/chart" Target="../charts/chart323.xml"/><Relationship Id="rId531" Type="http://schemas.openxmlformats.org/officeDocument/2006/relationships/chart" Target="../charts/chart530.xml"/><Relationship Id="rId629" Type="http://schemas.openxmlformats.org/officeDocument/2006/relationships/chart" Target="../charts/chart6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1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1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1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4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5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6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6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6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6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6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7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7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7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7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7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7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7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7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7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8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9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0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11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8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8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8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8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</xdr:col>
      <xdr:colOff>76200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85725</xdr:colOff>
      <xdr:row>67</xdr:row>
      <xdr:rowOff>0</xdr:rowOff>
    </xdr:from>
    <xdr:to>
      <xdr:col>14</xdr:col>
      <xdr:colOff>247650</xdr:colOff>
      <xdr:row>67</xdr:row>
      <xdr:rowOff>0</xdr:rowOff>
    </xdr:to>
    <xdr:graphicFrame macro="">
      <xdr:nvGraphicFramePr>
        <xdr:cNvPr id="29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29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0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1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2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3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6</xdr:col>
      <xdr:colOff>76200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6</xdr:col>
      <xdr:colOff>85725</xdr:colOff>
      <xdr:row>68</xdr:row>
      <xdr:rowOff>0</xdr:rowOff>
    </xdr:from>
    <xdr:to>
      <xdr:col>14</xdr:col>
      <xdr:colOff>247650</xdr:colOff>
      <xdr:row>68</xdr:row>
      <xdr:rowOff>0</xdr:rowOff>
    </xdr:to>
    <xdr:graphicFrame macro="">
      <xdr:nvGraphicFramePr>
        <xdr:cNvPr id="34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4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4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4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4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6</xdr:col>
      <xdr:colOff>76200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6</xdr:col>
      <xdr:colOff>85725</xdr:colOff>
      <xdr:row>75</xdr:row>
      <xdr:rowOff>0</xdr:rowOff>
    </xdr:from>
    <xdr:to>
      <xdr:col>14</xdr:col>
      <xdr:colOff>247650</xdr:colOff>
      <xdr:row>75</xdr:row>
      <xdr:rowOff>0</xdr:rowOff>
    </xdr:to>
    <xdr:graphicFrame macro="">
      <xdr:nvGraphicFramePr>
        <xdr:cNvPr id="35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5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5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5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5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6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7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8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9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9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9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9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6</xdr:col>
      <xdr:colOff>76200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9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6</xdr:col>
      <xdr:colOff>85725</xdr:colOff>
      <xdr:row>127</xdr:row>
      <xdr:rowOff>0</xdr:rowOff>
    </xdr:from>
    <xdr:to>
      <xdr:col>14</xdr:col>
      <xdr:colOff>247650</xdr:colOff>
      <xdr:row>127</xdr:row>
      <xdr:rowOff>0</xdr:rowOff>
    </xdr:to>
    <xdr:graphicFrame macro="">
      <xdr:nvGraphicFramePr>
        <xdr:cNvPr id="39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2719</xdr:colOff>
      <xdr:row>0</xdr:row>
      <xdr:rowOff>62120</xdr:rowOff>
    </xdr:from>
    <xdr:to>
      <xdr:col>7</xdr:col>
      <xdr:colOff>219074</xdr:colOff>
      <xdr:row>3</xdr:row>
      <xdr:rowOff>42175</xdr:rowOff>
    </xdr:to>
    <xdr:pic>
      <xdr:nvPicPr>
        <xdr:cNvPr id="570" name="Imagem 569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44" y="62120"/>
          <a:ext cx="2902405" cy="69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7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7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7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7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7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7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7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59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1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3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4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5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5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5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6</xdr:col>
      <xdr:colOff>76200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6</xdr:col>
      <xdr:colOff>85725</xdr:colOff>
      <xdr:row>106</xdr:row>
      <xdr:rowOff>0</xdr:rowOff>
    </xdr:from>
    <xdr:to>
      <xdr:col>14</xdr:col>
      <xdr:colOff>247650</xdr:colOff>
      <xdr:row>106</xdr:row>
      <xdr:rowOff>0</xdr:rowOff>
    </xdr:to>
    <xdr:graphicFrame macro="">
      <xdr:nvGraphicFramePr>
        <xdr:cNvPr id="65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3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4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5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6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7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79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1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2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6</xdr:col>
      <xdr:colOff>76200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2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6</xdr:col>
      <xdr:colOff>85725</xdr:colOff>
      <xdr:row>104</xdr:row>
      <xdr:rowOff>0</xdr:rowOff>
    </xdr:from>
    <xdr:to>
      <xdr:col>14</xdr:col>
      <xdr:colOff>247650</xdr:colOff>
      <xdr:row>104</xdr:row>
      <xdr:rowOff>0</xdr:rowOff>
    </xdr:to>
    <xdr:graphicFrame macro="">
      <xdr:nvGraphicFramePr>
        <xdr:cNvPr id="82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2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2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2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2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3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4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5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6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7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89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90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9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90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90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90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6</xdr:col>
      <xdr:colOff>76200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90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6</xdr:col>
      <xdr:colOff>85725</xdr:colOff>
      <xdr:row>115</xdr:row>
      <xdr:rowOff>0</xdr:rowOff>
    </xdr:from>
    <xdr:to>
      <xdr:col>14</xdr:col>
      <xdr:colOff>247650</xdr:colOff>
      <xdr:row>115</xdr:row>
      <xdr:rowOff>0</xdr:rowOff>
    </xdr:to>
    <xdr:graphicFrame macro="">
      <xdr:nvGraphicFramePr>
        <xdr:cNvPr id="90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75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76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77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78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79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0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1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2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3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4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5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6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7" name="Gráfico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8" name="Gráfico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89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0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1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2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3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4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5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6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7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8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499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0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1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2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3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4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5" name="Gráfico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6" name="Gráfico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7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8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09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510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11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12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13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14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15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16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17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18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19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0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1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2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3" name="Gráfico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4" name="Gráfico 5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5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6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7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8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29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0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1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2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3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4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5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6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7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8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39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0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1" name="Gráfico 5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2" name="Gráfico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3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4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5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6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7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8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49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0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1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2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3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4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5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6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7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8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59" name="Gráfico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0" name="Gráfico 5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1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2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3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4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5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6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7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8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569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55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56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57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58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59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0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1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2" name="Gráfico 6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3" name="Gráfico 6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4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5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6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7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8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69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0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1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2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3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4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5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6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7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8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79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80" name="Gráfico 6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81" name="Gráfico 6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82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83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84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685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6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7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8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89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0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1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2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3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4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5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6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7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8" name="Gráfico 6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699" name="Gráfico 6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0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1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2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3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0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0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1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2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3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4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5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6" name="Gráfico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7" name="Gráfico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8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19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6</xdr:col>
      <xdr:colOff>76200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0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6</xdr:col>
      <xdr:colOff>85725</xdr:colOff>
      <xdr:row>32</xdr:row>
      <xdr:rowOff>0</xdr:rowOff>
    </xdr:from>
    <xdr:to>
      <xdr:col>14</xdr:col>
      <xdr:colOff>247650</xdr:colOff>
      <xdr:row>32</xdr:row>
      <xdr:rowOff>0</xdr:rowOff>
    </xdr:to>
    <xdr:graphicFrame macro="">
      <xdr:nvGraphicFramePr>
        <xdr:cNvPr id="721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22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23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24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25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26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27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28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29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30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31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32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33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34" name="Gráfico 7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35" name="Gráfico 7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36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37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738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07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08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09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0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1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2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3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4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5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6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7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8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19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0" name="Gráfico 9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1" name="Gráfico 9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2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3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4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5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6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7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8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29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0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1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2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3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4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5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6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7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8" name="Gráfico 9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39" name="Gráfico 9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0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1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2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3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4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0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1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2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3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4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5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6" name="Gráfico 9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7" name="Gráfico 9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8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59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0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1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2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3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4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5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6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7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8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69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5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0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6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1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7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2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8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3" name="Gráfico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9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4" name="Gráfico 9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0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5" name="Gráfico 9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1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6" name="Gráfico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2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7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3"/>
        </a:graphicData>
      </a:graphic>
    </xdr:graphicFrame>
    <xdr:clientData/>
  </xdr:twoCellAnchor>
  <xdr:twoCellAnchor>
    <xdr:from>
      <xdr:col>6</xdr:col>
      <xdr:colOff>76200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8" name="Gráfico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4"/>
        </a:graphicData>
      </a:graphic>
    </xdr:graphicFrame>
    <xdr:clientData/>
  </xdr:twoCellAnchor>
  <xdr:twoCellAnchor>
    <xdr:from>
      <xdr:col>6</xdr:col>
      <xdr:colOff>85725</xdr:colOff>
      <xdr:row>33</xdr:row>
      <xdr:rowOff>0</xdr:rowOff>
    </xdr:from>
    <xdr:to>
      <xdr:col>14</xdr:col>
      <xdr:colOff>247650</xdr:colOff>
      <xdr:row>33</xdr:row>
      <xdr:rowOff>0</xdr:rowOff>
    </xdr:to>
    <xdr:graphicFrame macro="">
      <xdr:nvGraphicFramePr>
        <xdr:cNvPr id="979" name="Gráfico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5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6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7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8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9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0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1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2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3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4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8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5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6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7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8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9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0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1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2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3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4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99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5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6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7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8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9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0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1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2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3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4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0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5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6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7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8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9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0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1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2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3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4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1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5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6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7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8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9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0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1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2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3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4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2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5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6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7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8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9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0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1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2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3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4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3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5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6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7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8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9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0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1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2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3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4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4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5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6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7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8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9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0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1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2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3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4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5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5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6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6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6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7"/>
        </a:graphicData>
      </a:graphic>
    </xdr:graphicFrame>
    <xdr:clientData/>
  </xdr:twoCellAnchor>
  <xdr:twoCellAnchor>
    <xdr:from>
      <xdr:col>6</xdr:col>
      <xdr:colOff>76200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6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8"/>
        </a:graphicData>
      </a:graphic>
    </xdr:graphicFrame>
    <xdr:clientData/>
  </xdr:twoCellAnchor>
  <xdr:twoCellAnchor>
    <xdr:from>
      <xdr:col>6</xdr:col>
      <xdr:colOff>85725</xdr:colOff>
      <xdr:row>118</xdr:row>
      <xdr:rowOff>0</xdr:rowOff>
    </xdr:from>
    <xdr:to>
      <xdr:col>14</xdr:col>
      <xdr:colOff>247650</xdr:colOff>
      <xdr:row>118</xdr:row>
      <xdr:rowOff>0</xdr:rowOff>
    </xdr:to>
    <xdr:graphicFrame macro="">
      <xdr:nvGraphicFramePr>
        <xdr:cNvPr id="106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6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6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6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6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6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6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7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7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7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07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7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7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7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7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7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7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8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09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0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1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2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2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2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2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9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2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0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2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1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2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2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3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4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2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5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6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3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7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3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8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3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9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3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0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3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1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3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2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3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3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3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4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3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5"/>
        </a:graphicData>
      </a:graphic>
    </xdr:graphicFrame>
    <xdr:clientData/>
  </xdr:twoCellAnchor>
  <xdr:twoCellAnchor>
    <xdr:from>
      <xdr:col>6</xdr:col>
      <xdr:colOff>76200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4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6"/>
        </a:graphicData>
      </a:graphic>
    </xdr:graphicFrame>
    <xdr:clientData/>
  </xdr:twoCellAnchor>
  <xdr:twoCellAnchor>
    <xdr:from>
      <xdr:col>6</xdr:col>
      <xdr:colOff>85725</xdr:colOff>
      <xdr:row>89</xdr:row>
      <xdr:rowOff>0</xdr:rowOff>
    </xdr:from>
    <xdr:to>
      <xdr:col>14</xdr:col>
      <xdr:colOff>247650</xdr:colOff>
      <xdr:row>89</xdr:row>
      <xdr:rowOff>0</xdr:rowOff>
    </xdr:to>
    <xdr:graphicFrame macro="">
      <xdr:nvGraphicFramePr>
        <xdr:cNvPr id="114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4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4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4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4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4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4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4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4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5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6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7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7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2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8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3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9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4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0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5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1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6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2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7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3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8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4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89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5"/>
        </a:graphicData>
      </a:graphic>
    </xdr:graphicFrame>
    <xdr:clientData/>
  </xdr:twoCellAnchor>
  <xdr:twoCellAnchor>
    <xdr:from>
      <xdr:col>6</xdr:col>
      <xdr:colOff>76200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90" name="Gráfico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6"/>
        </a:graphicData>
      </a:graphic>
    </xdr:graphicFrame>
    <xdr:clientData/>
  </xdr:twoCellAnchor>
  <xdr:twoCellAnchor>
    <xdr:from>
      <xdr:col>6</xdr:col>
      <xdr:colOff>85725</xdr:colOff>
      <xdr:row>90</xdr:row>
      <xdr:rowOff>0</xdr:rowOff>
    </xdr:from>
    <xdr:to>
      <xdr:col>14</xdr:col>
      <xdr:colOff>247650</xdr:colOff>
      <xdr:row>90</xdr:row>
      <xdr:rowOff>0</xdr:rowOff>
    </xdr:to>
    <xdr:graphicFrame macro="">
      <xdr:nvGraphicFramePr>
        <xdr:cNvPr id="1191" name="Gráfico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7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9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8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9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9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9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0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9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1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9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2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9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3"/>
        </a:graphicData>
      </a:graphic>
    </xdr:graphicFrame>
    <xdr:clientData/>
  </xdr:twoCellAnchor>
  <xdr:twoCellAnchor>
    <xdr:from>
      <xdr:col>6</xdr:col>
      <xdr:colOff>76200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9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4"/>
        </a:graphicData>
      </a:graphic>
    </xdr:graphicFrame>
    <xdr:clientData/>
  </xdr:twoCellAnchor>
  <xdr:twoCellAnchor>
    <xdr:from>
      <xdr:col>6</xdr:col>
      <xdr:colOff>85725</xdr:colOff>
      <xdr:row>97</xdr:row>
      <xdr:rowOff>0</xdr:rowOff>
    </xdr:from>
    <xdr:to>
      <xdr:col>14</xdr:col>
      <xdr:colOff>247650</xdr:colOff>
      <xdr:row>97</xdr:row>
      <xdr:rowOff>0</xdr:rowOff>
    </xdr:to>
    <xdr:graphicFrame macro="">
      <xdr:nvGraphicFramePr>
        <xdr:cNvPr id="119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5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6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7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8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9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0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1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2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3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4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0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5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6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7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8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9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0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1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2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3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4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1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5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6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7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8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9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0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1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2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3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4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2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5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6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7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8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9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0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1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2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3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4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3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5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6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7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8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9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0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1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2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3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4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4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5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6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7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8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9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0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1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2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3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4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5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5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6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7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8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9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0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1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2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3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4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6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5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6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7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8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9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0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1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2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3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4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7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5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8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6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8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7"/>
        </a:graphicData>
      </a:graphic>
    </xdr:graphicFrame>
    <xdr:clientData/>
  </xdr:twoCellAnchor>
  <xdr:twoCellAnchor>
    <xdr:from>
      <xdr:col>6</xdr:col>
      <xdr:colOff>76200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8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8"/>
        </a:graphicData>
      </a:graphic>
    </xdr:graphicFrame>
    <xdr:clientData/>
  </xdr:twoCellAnchor>
  <xdr:twoCellAnchor>
    <xdr:from>
      <xdr:col>6</xdr:col>
      <xdr:colOff>85725</xdr:colOff>
      <xdr:row>121</xdr:row>
      <xdr:rowOff>0</xdr:rowOff>
    </xdr:from>
    <xdr:to>
      <xdr:col>14</xdr:col>
      <xdr:colOff>247650</xdr:colOff>
      <xdr:row>121</xdr:row>
      <xdr:rowOff>0</xdr:rowOff>
    </xdr:to>
    <xdr:graphicFrame macro="">
      <xdr:nvGraphicFramePr>
        <xdr:cNvPr id="128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0"/>
  <sheetViews>
    <sheetView tabSelected="1" view="pageBreakPreview" zoomScaleNormal="100" zoomScaleSheetLayoutView="100" workbookViewId="0">
      <selection activeCell="L20" sqref="L20:O20"/>
    </sheetView>
  </sheetViews>
  <sheetFormatPr defaultRowHeight="15" outlineLevelRow="2" x14ac:dyDescent="0.25"/>
  <cols>
    <col min="1" max="1" width="4.7109375" style="58" customWidth="1"/>
    <col min="2" max="2" width="9" customWidth="1"/>
    <col min="3" max="3" width="3.42578125" customWidth="1"/>
    <col min="4" max="4" width="11.28515625" customWidth="1"/>
    <col min="5" max="5" width="4.140625" customWidth="1"/>
    <col min="6" max="6" width="8.5703125" customWidth="1"/>
    <col min="7" max="7" width="3.85546875" customWidth="1"/>
    <col min="8" max="8" width="9.5703125" customWidth="1"/>
    <col min="9" max="9" width="9.28515625" customWidth="1"/>
    <col min="10" max="10" width="10.42578125" customWidth="1"/>
    <col min="11" max="11" width="10.140625" customWidth="1"/>
    <col min="12" max="12" width="7.7109375" customWidth="1"/>
    <col min="13" max="13" width="4.85546875" customWidth="1"/>
    <col min="14" max="14" width="5.42578125" customWidth="1"/>
    <col min="15" max="15" width="8" customWidth="1"/>
    <col min="16" max="16" width="6.85546875" customWidth="1"/>
    <col min="17" max="17" width="8.140625" customWidth="1"/>
    <col min="18" max="18" width="7.42578125" customWidth="1"/>
    <col min="19" max="19" width="2.85546875" customWidth="1"/>
    <col min="20" max="20" width="0.85546875" customWidth="1"/>
    <col min="22" max="22" width="8.140625" customWidth="1"/>
    <col min="23" max="23" width="5.140625" customWidth="1"/>
    <col min="24" max="24" width="8.5703125" customWidth="1"/>
    <col min="25" max="25" width="5.140625" customWidth="1"/>
    <col min="26" max="26" width="8.140625" customWidth="1"/>
    <col min="27" max="27" width="5.5703125" customWidth="1"/>
    <col min="28" max="28" width="1.28515625" customWidth="1"/>
    <col min="29" max="29" width="9.140625" customWidth="1"/>
    <col min="37" max="38" width="9.140625" customWidth="1"/>
  </cols>
  <sheetData>
    <row r="1" spans="1:21" x14ac:dyDescent="0.25">
      <c r="P1" t="s">
        <v>0</v>
      </c>
    </row>
    <row r="2" spans="1:21" ht="26.25" customHeight="1" x14ac:dyDescent="0.4">
      <c r="I2" s="89" t="s">
        <v>77</v>
      </c>
      <c r="J2" s="89"/>
      <c r="K2" s="89"/>
      <c r="L2" s="89"/>
      <c r="M2" s="89"/>
      <c r="N2" s="89"/>
      <c r="O2" s="89"/>
      <c r="P2" s="89"/>
      <c r="Q2" s="89"/>
      <c r="R2" s="89"/>
      <c r="S2" s="2" t="s">
        <v>97</v>
      </c>
    </row>
    <row r="3" spans="1:21" x14ac:dyDescent="0.25">
      <c r="A3" s="64"/>
      <c r="B3" s="32"/>
      <c r="C3" s="32"/>
      <c r="D3" s="32"/>
      <c r="E3" s="32"/>
      <c r="F3" s="32"/>
      <c r="G3" s="32"/>
      <c r="H3" s="168" t="s">
        <v>47</v>
      </c>
      <c r="I3" s="168"/>
      <c r="J3" s="168"/>
      <c r="K3" s="168"/>
      <c r="L3" s="168"/>
      <c r="M3" s="168"/>
      <c r="N3" s="168"/>
      <c r="O3" s="168"/>
      <c r="P3" s="168"/>
      <c r="Q3" s="168"/>
      <c r="R3" s="168"/>
      <c r="U3" s="32"/>
    </row>
    <row r="4" spans="1:21" x14ac:dyDescent="0.25">
      <c r="A4" s="64"/>
      <c r="B4" s="32"/>
      <c r="C4" s="32"/>
      <c r="D4" s="32"/>
      <c r="E4" s="32"/>
      <c r="F4" s="32"/>
      <c r="G4" s="32"/>
      <c r="S4" s="32"/>
      <c r="T4" s="32"/>
      <c r="U4" s="32"/>
    </row>
    <row r="5" spans="1:21" ht="30" customHeight="1" x14ac:dyDescent="0.25">
      <c r="B5" s="107" t="s">
        <v>71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9"/>
      <c r="R5" s="169"/>
      <c r="S5" s="170"/>
    </row>
    <row r="6" spans="1:21" ht="30" customHeight="1" x14ac:dyDescent="0.25">
      <c r="B6" s="107" t="s">
        <v>84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9"/>
      <c r="R6" s="169"/>
      <c r="S6" s="170"/>
    </row>
    <row r="7" spans="1:21" x14ac:dyDescent="0.25">
      <c r="P7" s="7"/>
      <c r="Q7" s="7"/>
    </row>
    <row r="8" spans="1:21" ht="30" customHeight="1" x14ac:dyDescent="0.25">
      <c r="B8" s="107" t="s">
        <v>48</v>
      </c>
      <c r="C8" s="108"/>
      <c r="D8" s="108"/>
      <c r="E8" s="108"/>
      <c r="F8" s="108"/>
      <c r="G8" s="109"/>
      <c r="I8" s="171" t="s">
        <v>50</v>
      </c>
      <c r="J8" s="172"/>
      <c r="K8" s="173"/>
      <c r="L8" s="47"/>
      <c r="N8" s="171" t="s">
        <v>49</v>
      </c>
      <c r="O8" s="172"/>
      <c r="P8" s="172"/>
      <c r="Q8" s="173"/>
      <c r="R8" s="169"/>
      <c r="S8" s="170"/>
    </row>
    <row r="10" spans="1:21" ht="30" customHeight="1" x14ac:dyDescent="0.25">
      <c r="B10" s="107" t="s">
        <v>54</v>
      </c>
      <c r="C10" s="108"/>
      <c r="D10" s="108"/>
      <c r="E10" s="108"/>
      <c r="F10" s="108"/>
      <c r="G10" s="108"/>
      <c r="H10" s="108"/>
      <c r="I10" s="108"/>
      <c r="J10" s="183" t="str">
        <f>IF(L8="Sim","Indique o tipo de espaço:","")</f>
        <v/>
      </c>
      <c r="K10" s="183"/>
      <c r="L10" s="184"/>
      <c r="M10" s="174"/>
      <c r="N10" s="174"/>
      <c r="O10" s="174"/>
      <c r="P10" s="174"/>
      <c r="Q10" s="174"/>
      <c r="R10" s="174"/>
      <c r="S10" s="170"/>
    </row>
    <row r="11" spans="1:21" ht="30" customHeight="1" x14ac:dyDescent="0.25">
      <c r="B11" s="107" t="s">
        <v>38</v>
      </c>
      <c r="C11" s="108"/>
      <c r="D11" s="108"/>
      <c r="E11" s="108"/>
      <c r="F11" s="108"/>
      <c r="G11" s="108"/>
      <c r="H11" s="108"/>
      <c r="I11" s="108"/>
      <c r="J11" s="183" t="str">
        <f>IF(R8="Sim","Indique o tipo de espaço:","")</f>
        <v/>
      </c>
      <c r="K11" s="183"/>
      <c r="L11" s="184"/>
      <c r="M11" s="169"/>
      <c r="N11" s="174"/>
      <c r="O11" s="174"/>
      <c r="P11" s="174"/>
      <c r="Q11" s="174"/>
      <c r="R11" s="174"/>
      <c r="S11" s="170"/>
    </row>
    <row r="12" spans="1:21" ht="13.5" customHeight="1" x14ac:dyDescent="0.25">
      <c r="I12" s="35"/>
      <c r="J12" s="35"/>
      <c r="K12" s="35"/>
      <c r="L12" s="35"/>
      <c r="M12" s="35"/>
      <c r="N12" s="35"/>
      <c r="O12" s="35"/>
      <c r="P12" s="35"/>
      <c r="Q12" s="35"/>
    </row>
    <row r="13" spans="1:21" ht="21.75" customHeight="1" x14ac:dyDescent="0.25">
      <c r="B13" s="107" t="s">
        <v>82</v>
      </c>
      <c r="C13" s="108"/>
      <c r="D13" s="108"/>
      <c r="E13" s="108"/>
      <c r="F13" s="108"/>
      <c r="G13" s="108"/>
      <c r="H13" s="108"/>
      <c r="I13" s="108"/>
      <c r="J13" s="183"/>
      <c r="K13" s="183"/>
      <c r="L13" s="184"/>
      <c r="M13" s="169"/>
      <c r="N13" s="174"/>
      <c r="O13" s="174"/>
      <c r="P13" s="174"/>
      <c r="Q13" s="174"/>
      <c r="R13" s="174"/>
      <c r="S13" s="170"/>
    </row>
    <row r="14" spans="1:21" ht="13.5" customHeight="1" x14ac:dyDescent="0.25">
      <c r="J14" s="192" t="str">
        <f>IF(M13="Loteamento","Tipo de Loteamento:","")</f>
        <v/>
      </c>
      <c r="K14" s="192"/>
      <c r="L14" s="192"/>
      <c r="M14" s="193"/>
      <c r="N14" s="193"/>
      <c r="O14" s="193"/>
      <c r="Q14" s="2" t="str">
        <f>IF(M13="Loteamento","Núm. lotes:","")</f>
        <v/>
      </c>
      <c r="R14" s="104"/>
    </row>
    <row r="15" spans="1:21" ht="7.5" customHeight="1" x14ac:dyDescent="0.25"/>
    <row r="16" spans="1:21" ht="30" customHeight="1" x14ac:dyDescent="0.25">
      <c r="B16" s="107" t="s">
        <v>87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9"/>
      <c r="P16" s="186"/>
      <c r="Q16" s="187"/>
      <c r="R16" s="188"/>
      <c r="S16" s="79" t="s">
        <v>39</v>
      </c>
    </row>
    <row r="17" spans="1:19" ht="13.5" customHeight="1" x14ac:dyDescent="0.25">
      <c r="B17" s="56"/>
      <c r="C17" s="56"/>
      <c r="D17" s="56"/>
      <c r="E17" s="56"/>
      <c r="F17" s="56"/>
      <c r="G17" s="56"/>
      <c r="H17" s="37"/>
      <c r="I17" s="37"/>
      <c r="J17" s="37"/>
      <c r="K17" s="57"/>
      <c r="L17" s="56"/>
      <c r="M17" s="37"/>
      <c r="N17" s="37"/>
      <c r="O17" s="36"/>
      <c r="P17" s="38"/>
      <c r="Q17" s="38"/>
    </row>
    <row r="18" spans="1:19" ht="30" customHeight="1" x14ac:dyDescent="0.25">
      <c r="B18" s="107" t="s">
        <v>94</v>
      </c>
      <c r="C18" s="108"/>
      <c r="D18" s="108"/>
      <c r="E18" s="108"/>
      <c r="F18" s="108"/>
      <c r="G18" s="108"/>
      <c r="H18" s="108"/>
      <c r="I18" s="108"/>
      <c r="J18" s="108"/>
      <c r="K18" s="81"/>
      <c r="L18" s="110" t="str">
        <f>IF(P18&gt;0,"Área a descontar no cálculo de Taxa de Compensação","")</f>
        <v/>
      </c>
      <c r="M18" s="110"/>
      <c r="N18" s="110"/>
      <c r="O18" s="111"/>
      <c r="P18" s="186"/>
      <c r="Q18" s="187"/>
      <c r="R18" s="188"/>
      <c r="S18" s="79" t="s">
        <v>39</v>
      </c>
    </row>
    <row r="19" spans="1:19" ht="13.5" customHeight="1" x14ac:dyDescent="0.25">
      <c r="B19" s="56"/>
      <c r="C19" s="56"/>
      <c r="D19" s="56"/>
      <c r="E19" s="56"/>
      <c r="F19" s="56"/>
      <c r="G19" s="56"/>
      <c r="H19" s="37"/>
      <c r="I19" s="37"/>
      <c r="J19" s="37"/>
      <c r="K19" s="57"/>
      <c r="L19" s="56"/>
      <c r="M19" s="37"/>
      <c r="N19" s="37"/>
      <c r="O19" s="36"/>
      <c r="P19" s="38" t="s">
        <v>60</v>
      </c>
      <c r="Q19" s="38"/>
    </row>
    <row r="20" spans="1:19" ht="30" customHeight="1" x14ac:dyDescent="0.25">
      <c r="B20" s="107" t="s">
        <v>78</v>
      </c>
      <c r="C20" s="108"/>
      <c r="D20" s="108"/>
      <c r="E20" s="108"/>
      <c r="F20" s="108"/>
      <c r="G20" s="108"/>
      <c r="H20" s="108"/>
      <c r="I20" s="108"/>
      <c r="J20" s="108"/>
      <c r="K20" s="81"/>
      <c r="L20" s="110"/>
      <c r="M20" s="110"/>
      <c r="N20" s="110"/>
      <c r="O20" s="111"/>
      <c r="P20" s="186"/>
      <c r="Q20" s="187"/>
      <c r="R20" s="188"/>
      <c r="S20" s="79" t="s">
        <v>39</v>
      </c>
    </row>
    <row r="21" spans="1:19" ht="13.5" customHeight="1" x14ac:dyDescent="0.25">
      <c r="I21" s="40"/>
      <c r="J21" s="41"/>
      <c r="K21" s="39"/>
      <c r="L21" s="32"/>
      <c r="M21" s="32"/>
      <c r="N21" s="32"/>
    </row>
    <row r="22" spans="1:19" ht="30" customHeight="1" x14ac:dyDescent="0.25">
      <c r="B22" s="87" t="s">
        <v>52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2"/>
      <c r="S22" s="79" t="s">
        <v>55</v>
      </c>
    </row>
    <row r="23" spans="1:19" ht="13.5" customHeight="1" x14ac:dyDescent="0.25">
      <c r="I23" s="40"/>
      <c r="J23" s="41"/>
      <c r="K23" s="39"/>
      <c r="L23" s="32"/>
      <c r="M23" s="32"/>
      <c r="N23" s="32"/>
    </row>
    <row r="24" spans="1:19" ht="28.5" customHeight="1" x14ac:dyDescent="0.25">
      <c r="B24" s="107" t="s">
        <v>61</v>
      </c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9"/>
    </row>
    <row r="25" spans="1:19" ht="23.25" customHeight="1" x14ac:dyDescent="0.25">
      <c r="B25" s="58"/>
      <c r="C25" s="58"/>
      <c r="D25" s="58"/>
      <c r="E25" s="58"/>
      <c r="F25" s="58"/>
      <c r="G25" s="58"/>
      <c r="H25" s="185" t="str">
        <f>IF(M13="Loteamento",0,(IF(M13="Muros de Vedação"," ",IF(M13="Piscina"," ",(IF(M13&gt;0,M13,""))))))</f>
        <v/>
      </c>
      <c r="I25" s="185"/>
      <c r="J25" s="185"/>
      <c r="K25" s="122" t="str">
        <f>IF(M13="Loteamento",0,IF(P16&gt;0,P16," "))</f>
        <v xml:space="preserve"> </v>
      </c>
      <c r="L25" s="123"/>
      <c r="M25" s="77" t="s">
        <v>34</v>
      </c>
      <c r="N25" s="120" t="str">
        <f>IF(P16&gt;0,(IF(M13="Moradia Unifamiliar",1.58,IF(M13="Anexo a Habitação ou Agricola",0.96,IF(M13="Bloco Hab./Hab. Coletiva","1,58",IF(M13="Comércio e/ou Serviços",1.89,IF(M13="Empreendimento Turístico",2.3,IF(M13="Industria/Armazéns",1.21,IF(M13="Agro Pecuária",0.96,"")))))))),"")</f>
        <v/>
      </c>
      <c r="O25" s="121"/>
      <c r="P25" s="78" t="s">
        <v>62</v>
      </c>
      <c r="Q25" s="114">
        <f>IF(H25=" ",0,(IF(P16&gt;0,(IF(K25=0,0,N25*K25)),0)))</f>
        <v>0</v>
      </c>
      <c r="R25" s="115"/>
      <c r="S25" s="116"/>
    </row>
    <row r="26" spans="1:19" ht="13.5" customHeight="1" x14ac:dyDescent="0.25">
      <c r="A26" s="90"/>
      <c r="B26" s="58"/>
      <c r="C26" s="58"/>
      <c r="D26" s="58"/>
      <c r="E26" s="59"/>
      <c r="F26" s="59"/>
      <c r="G26" s="60"/>
      <c r="H26" s="60"/>
      <c r="I26" s="58"/>
      <c r="J26" s="61"/>
      <c r="K26" s="60"/>
      <c r="L26" s="60"/>
      <c r="M26" s="62"/>
      <c r="N26" s="62"/>
      <c r="O26" s="62"/>
      <c r="P26" s="63"/>
      <c r="Q26" s="63"/>
      <c r="R26" s="63"/>
    </row>
    <row r="27" spans="1:19" ht="29.25" customHeight="1" x14ac:dyDescent="0.25">
      <c r="B27" s="107" t="s">
        <v>63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9"/>
    </row>
    <row r="28" spans="1:19" ht="24" customHeight="1" x14ac:dyDescent="0.25">
      <c r="B28" s="58"/>
      <c r="C28" s="58"/>
      <c r="D28" s="64"/>
      <c r="E28" s="64"/>
      <c r="F28" s="64"/>
      <c r="G28" s="64"/>
      <c r="H28" s="64"/>
      <c r="I28" s="58"/>
      <c r="J28" s="65" t="s">
        <v>64</v>
      </c>
      <c r="K28" s="118"/>
      <c r="L28" s="119"/>
      <c r="M28" s="74" t="s">
        <v>5</v>
      </c>
      <c r="N28" s="112" t="str">
        <f>IF(K28&gt;0,11.98,"")</f>
        <v/>
      </c>
      <c r="O28" s="113"/>
      <c r="P28" s="75" t="s">
        <v>62</v>
      </c>
      <c r="Q28" s="114">
        <f>IF(K28&gt;0,(N28*K28),0)</f>
        <v>0</v>
      </c>
      <c r="R28" s="115"/>
      <c r="S28" s="116"/>
    </row>
    <row r="29" spans="1:19" ht="13.5" customHeight="1" x14ac:dyDescent="0.25">
      <c r="A29" s="69"/>
      <c r="B29" s="58"/>
      <c r="C29" s="58"/>
      <c r="D29" s="64"/>
      <c r="E29" s="66"/>
      <c r="F29" s="64"/>
      <c r="G29" s="64"/>
      <c r="H29" s="64"/>
      <c r="I29" s="58"/>
      <c r="J29" s="67"/>
      <c r="K29" s="58"/>
      <c r="L29" s="58"/>
      <c r="M29" s="58"/>
      <c r="N29" s="58"/>
      <c r="O29" s="68"/>
      <c r="P29" s="175"/>
      <c r="Q29" s="176"/>
      <c r="R29" s="58"/>
    </row>
    <row r="30" spans="1:19" ht="30" customHeight="1" x14ac:dyDescent="0.25">
      <c r="B30" s="107" t="s">
        <v>65</v>
      </c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9"/>
    </row>
    <row r="31" spans="1:19" ht="22.5" customHeight="1" x14ac:dyDescent="0.25">
      <c r="B31" s="58"/>
      <c r="C31" s="69"/>
      <c r="D31" s="69"/>
      <c r="E31" s="69"/>
      <c r="F31" s="69"/>
      <c r="G31" s="69"/>
      <c r="H31" s="70"/>
      <c r="I31" s="58"/>
      <c r="J31" s="70" t="s">
        <v>66</v>
      </c>
      <c r="K31" s="118"/>
      <c r="L31" s="119"/>
      <c r="M31" s="74" t="s">
        <v>5</v>
      </c>
      <c r="N31" s="112" t="str">
        <f>IF(K31&gt;0,0.96,"")</f>
        <v/>
      </c>
      <c r="O31" s="113"/>
      <c r="P31" s="74" t="s">
        <v>62</v>
      </c>
      <c r="Q31" s="114">
        <f>IF(K31&gt;0,K31*N31,0)</f>
        <v>0</v>
      </c>
      <c r="R31" s="115"/>
      <c r="S31" s="116"/>
    </row>
    <row r="32" spans="1:19" ht="22.5" customHeight="1" x14ac:dyDescent="0.25">
      <c r="A32" s="69"/>
      <c r="B32" s="71"/>
      <c r="C32" s="69"/>
      <c r="D32" s="69"/>
      <c r="E32" s="69"/>
      <c r="F32" s="69"/>
      <c r="G32" s="69"/>
      <c r="H32" s="70"/>
      <c r="I32" s="58"/>
      <c r="J32" s="70" t="s">
        <v>67</v>
      </c>
      <c r="K32" s="118"/>
      <c r="L32" s="119"/>
      <c r="M32" s="74" t="s">
        <v>5</v>
      </c>
      <c r="N32" s="112" t="str">
        <f>IF(K32&gt;0,0.96,"")</f>
        <v/>
      </c>
      <c r="O32" s="113"/>
      <c r="P32" s="74" t="s">
        <v>62</v>
      </c>
      <c r="Q32" s="114">
        <f>IF(K32&gt;0,K32*N32,0)</f>
        <v>0</v>
      </c>
      <c r="R32" s="115"/>
      <c r="S32" s="116"/>
    </row>
    <row r="33" spans="1:23" ht="12" customHeight="1" x14ac:dyDescent="0.25">
      <c r="A33" s="69"/>
      <c r="B33" s="71"/>
      <c r="C33" s="69"/>
      <c r="D33" s="69"/>
      <c r="E33" s="69"/>
      <c r="F33" s="69"/>
      <c r="G33" s="69"/>
      <c r="H33" s="70"/>
      <c r="I33" s="70"/>
      <c r="J33" s="72"/>
      <c r="K33" s="73"/>
      <c r="L33" s="73"/>
      <c r="M33" s="73"/>
      <c r="N33" s="73"/>
      <c r="O33" s="73"/>
      <c r="P33" s="73"/>
      <c r="Q33" s="73"/>
      <c r="R33" s="73"/>
      <c r="S33" s="73"/>
      <c r="T33" s="73"/>
    </row>
    <row r="34" spans="1:23" ht="28.5" customHeight="1" x14ac:dyDescent="0.25">
      <c r="B34" s="107" t="s">
        <v>68</v>
      </c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9"/>
    </row>
    <row r="35" spans="1:23" ht="24" customHeight="1" x14ac:dyDescent="0.25">
      <c r="A35" s="71"/>
      <c r="C35" s="53"/>
      <c r="G35" t="s">
        <v>0</v>
      </c>
      <c r="J35" s="54" t="s">
        <v>69</v>
      </c>
      <c r="K35" s="118"/>
      <c r="L35" s="119"/>
      <c r="M35" s="74" t="s">
        <v>5</v>
      </c>
      <c r="N35" s="112" t="str">
        <f>IF(K35&gt;0,4.58,"")</f>
        <v/>
      </c>
      <c r="O35" s="113"/>
      <c r="P35" s="74" t="s">
        <v>62</v>
      </c>
      <c r="Q35" s="114">
        <f>IF(K35&gt;0,(IF(K35&gt;0,K35,K35*N35)),0)</f>
        <v>0</v>
      </c>
      <c r="R35" s="115"/>
      <c r="S35" s="116"/>
    </row>
    <row r="36" spans="1:23" ht="13.5" customHeight="1" x14ac:dyDescent="0.25">
      <c r="O36" s="10"/>
    </row>
    <row r="37" spans="1:23" ht="29.25" customHeight="1" x14ac:dyDescent="0.25">
      <c r="B37" s="107" t="s">
        <v>73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9"/>
    </row>
    <row r="38" spans="1:23" ht="13.5" customHeight="1" x14ac:dyDescent="0.25">
      <c r="I38" s="40"/>
      <c r="J38" s="41"/>
      <c r="K38" s="39"/>
      <c r="L38" s="32"/>
      <c r="M38" s="32"/>
      <c r="N38" s="32"/>
    </row>
    <row r="39" spans="1:23" ht="17.25" customHeight="1" x14ac:dyDescent="0.25">
      <c r="B39" s="124" t="str">
        <f>IF(M13="Loteamento",D110,(IF(M13="Muros de Vedação"," ",IF(M13="Piscina","",(IF(P16&gt;0,(IF(R5="Sim",D108,IF(P18&gt;=P16,D103,D105))),""))))))</f>
        <v/>
      </c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97" t="s">
        <v>42</v>
      </c>
      <c r="P39" s="197"/>
      <c r="Q39" s="197"/>
      <c r="R39" s="197"/>
      <c r="S39" s="197"/>
    </row>
    <row r="40" spans="1:23" ht="19.5" customHeight="1" x14ac:dyDescent="0.25"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5"/>
      <c r="O40" s="199" t="str">
        <f>IF(M13="Loteamento",N80,M56)</f>
        <v xml:space="preserve"> </v>
      </c>
      <c r="P40" s="200"/>
      <c r="Q40" s="200"/>
      <c r="R40" s="200"/>
      <c r="S40" s="201"/>
    </row>
    <row r="41" spans="1:23" ht="23.25" customHeight="1" x14ac:dyDescent="0.25"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5"/>
      <c r="O41" s="202" t="str">
        <f>IF(M13="Loteamento",P80,(IF(M13="Muros de Vedação","Não aplicável",IF(M13="Piscina","Não aplicável",(IF(M13&gt;0,(IF(R5="Não",(IF(R6="Sim",P57,P56)),0)),""))))))</f>
        <v/>
      </c>
      <c r="P41" s="203"/>
      <c r="Q41" s="203"/>
      <c r="R41" s="203"/>
      <c r="S41" s="204"/>
    </row>
    <row r="42" spans="1:23" ht="13.5" customHeight="1" x14ac:dyDescent="0.25">
      <c r="W42" s="7"/>
    </row>
    <row r="43" spans="1:23" ht="23.25" customHeight="1" x14ac:dyDescent="0.25">
      <c r="B43" s="137" t="str">
        <f>IF(M13="Loteamento",D120,(IF(M13="Muros de Vedação"," ",IF(M13="Piscina","",(IF(P16&gt;0,(IF(R5="Sim",D117,D114)),""))))))</f>
        <v/>
      </c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5" t="s">
        <v>76</v>
      </c>
      <c r="P43" s="136"/>
      <c r="Q43" s="205" t="s">
        <v>9</v>
      </c>
      <c r="R43" s="205"/>
      <c r="S43" s="205"/>
    </row>
    <row r="44" spans="1:23" ht="29.25" customHeight="1" x14ac:dyDescent="0.25"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80">
        <f>IF(M14="Moradias",F89,IF(M14="Industrial/Armazéns",F84,IF(M14="Bloco Hab./Hab. Coletiva",F87,(IF(P44="m²/100",SUM(F61:F64),IF(P44="m²/120",F65,IF(P44="m²/fogo",SUM(F66:F67),0)))))))</f>
        <v>0</v>
      </c>
      <c r="P44" s="76" t="str">
        <f>IF(M14="Moradias","m²/fogo",IF(M14="Bloco Hab./Hab. Coletiva","m²/120",(IF(P16&gt;0,(IF($M$13="Moradia Unifamiliar","m²/fogo",IF($M$13="Anexo a Habitação ou Agricola","m²/fogo",IF(M13="Bloco Hab./Hab. Coletiva","m²/120","m²/100")))),""))))</f>
        <v/>
      </c>
      <c r="Q44" s="80">
        <f>IF(M14="Moradias",I89,IF(M14="Industrial/Armazéns",I84,IF(M14="Bloco Hab./Hab. Coletiva",I87,(IF(R44="m²/100",SUM(I61:I64),IF(R44="m²/120",I65,IF(R44="m²/fogo",SUM(I66:I67),0)))))))</f>
        <v>0</v>
      </c>
      <c r="R44" s="206" t="str">
        <f>P44</f>
        <v/>
      </c>
      <c r="S44" s="207"/>
    </row>
    <row r="45" spans="1:23" ht="13.5" customHeight="1" x14ac:dyDescent="0.25">
      <c r="R45" s="96" t="str">
        <f>IF(B43="","",IF(M13="Piscina","",IF(M13="Muros de Vedação","",IF(P65=0,"Falta indicar o n.º de Fogos",""))))</f>
        <v/>
      </c>
    </row>
    <row r="46" spans="1:23" ht="15" customHeight="1" x14ac:dyDescent="0.25">
      <c r="B46" s="126" t="str">
        <f>IF(M13="Loteamento",(IF(B39="","",IF(P91&gt;=P92,D133,IF(P91=0,D130,IF(P91&lt;P92,D126,""))))),(IF(B39="","",(IF(M13="Muros de Vedação","",IF(M13="Piscina","",IF(P69&gt;=P70,D133,IF(P69=0,D130,IF(P69&lt;P70,D126,"")))))))))</f>
        <v/>
      </c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8"/>
      <c r="O46" s="197" t="s">
        <v>41</v>
      </c>
      <c r="P46" s="197"/>
      <c r="Q46" s="197"/>
      <c r="R46" s="197"/>
      <c r="S46" s="197"/>
    </row>
    <row r="47" spans="1:23" ht="18.75" customHeigh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1"/>
      <c r="O47" s="144" t="str">
        <f>IF(M13="Loteamento",O99,O77)</f>
        <v/>
      </c>
      <c r="P47" s="145"/>
      <c r="Q47" s="146" t="str">
        <f>IF(O47="","",(IF(M13="Loteamento",P99,(IF(M13="Piscina","",IF(M13="Muros de Vedação","",P77))))))</f>
        <v/>
      </c>
      <c r="R47" s="146"/>
      <c r="S47" s="147"/>
    </row>
    <row r="48" spans="1:23" ht="18.75" customHeight="1" x14ac:dyDescent="0.3">
      <c r="B48" s="132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4"/>
      <c r="O48" s="140" t="str">
        <f>IF(M13="Loteamento",P98,(IF(M13="Muros de Vedação","Não aplicável",IF(M13="Piscina","Não aplicável",P76))))</f>
        <v/>
      </c>
      <c r="P48" s="141"/>
      <c r="Q48" s="141"/>
      <c r="R48" s="141"/>
      <c r="S48" s="142"/>
    </row>
    <row r="49" spans="1:26" ht="13.5" customHeight="1" x14ac:dyDescent="0.25"/>
    <row r="50" spans="1:26" ht="30" customHeight="1" x14ac:dyDescent="0.25">
      <c r="B50" s="107" t="s">
        <v>80</v>
      </c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9"/>
      <c r="Q50" s="189" t="str">
        <f>IF(M13="Loteamento",(83.11+R22*10.76+R14*15),(IF(P16&gt;0,45.97,IF(K32&gt;0,45.97,(IF(K31&gt;0,45.97,IF(K35&gt;0,45.97,"")))))))</f>
        <v/>
      </c>
      <c r="R50" s="190"/>
      <c r="S50" s="191"/>
    </row>
    <row r="51" spans="1:26" ht="13.5" customHeight="1" x14ac:dyDescent="0.25">
      <c r="B51" s="85" t="s">
        <v>85</v>
      </c>
      <c r="C51" t="s">
        <v>86</v>
      </c>
      <c r="U51" s="32"/>
      <c r="V51" s="32"/>
      <c r="W51" s="32"/>
      <c r="X51" s="32"/>
      <c r="Y51" s="32"/>
      <c r="Z51" s="32"/>
    </row>
    <row r="52" spans="1:26" ht="13.5" customHeight="1" x14ac:dyDescent="0.25">
      <c r="U52" s="32"/>
      <c r="V52" s="32"/>
      <c r="W52" s="32"/>
      <c r="X52" s="32"/>
      <c r="Y52" s="32"/>
      <c r="Z52" s="32"/>
    </row>
    <row r="53" spans="1:26" ht="41.25" customHeight="1" x14ac:dyDescent="0.25">
      <c r="B53" s="138" t="s">
        <v>83</v>
      </c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98" t="e">
        <f>IF(M13="Loteamento",(Q28+O41+O48+Q50),IF(M13="Muros de Vedação",(Q28+Q31+Q32+Q50),(IF(P16&gt;0,(O48+O41+Q35+Q32+Q31+Q28+Q25+Q50),(IF(M13="",(Q28+Q35+Q50),IF(M13="Piscina",(Q35+Q28+Q50)," ")))))))</f>
        <v>#VALUE!</v>
      </c>
      <c r="P53" s="198"/>
      <c r="Q53" s="198"/>
      <c r="R53" s="198"/>
      <c r="S53" s="198"/>
      <c r="U53" s="106"/>
      <c r="V53" s="106"/>
      <c r="W53" s="195"/>
      <c r="X53" s="196"/>
      <c r="Y53" s="84"/>
    </row>
    <row r="54" spans="1:26" ht="26.25" hidden="1" outlineLevel="2" x14ac:dyDescent="0.4">
      <c r="A54" s="55" t="s">
        <v>70</v>
      </c>
      <c r="D54" s="194" t="s">
        <v>91</v>
      </c>
      <c r="E54" s="194"/>
    </row>
    <row r="55" spans="1:26" hidden="1" outlineLevel="2" x14ac:dyDescent="0.25">
      <c r="C55" s="4" t="s">
        <v>2</v>
      </c>
      <c r="D55">
        <v>557.91</v>
      </c>
      <c r="E55" s="6"/>
      <c r="F55" s="3" t="s">
        <v>3</v>
      </c>
      <c r="I55" s="8" t="s">
        <v>4</v>
      </c>
      <c r="J55" s="4"/>
      <c r="K55" s="5"/>
    </row>
    <row r="56" spans="1:26" hidden="1" outlineLevel="2" x14ac:dyDescent="0.25">
      <c r="A56" s="70"/>
      <c r="B56" s="10">
        <f>IF(P61="",P62,P61)</f>
        <v>2E-3</v>
      </c>
      <c r="C56" s="10" t="s">
        <v>5</v>
      </c>
      <c r="D56" s="6">
        <f>D55</f>
        <v>557.91</v>
      </c>
      <c r="E56" s="10" t="s">
        <v>5</v>
      </c>
      <c r="F56" s="11">
        <f>IF(M13="Loteamento",P16,(IF(R5="Sim",0,IF(P18&gt;=P16,0,P16-P18))))</f>
        <v>0</v>
      </c>
      <c r="G56" s="10" t="s">
        <v>6</v>
      </c>
      <c r="H56" s="178">
        <f>D56*F56*B56</f>
        <v>0</v>
      </c>
      <c r="I56" s="178"/>
      <c r="M56" s="2" t="str">
        <f>IF(H56=0," ",IF(P56=H56/2,"Com dedução de 50%",IF(P56=H56*0.2,"Dedução de 80%",IF(P56=H56*0.4,"Com dedução de 60%"," "))))</f>
        <v xml:space="preserve"> </v>
      </c>
      <c r="N56" s="2"/>
      <c r="O56" s="139" t="s">
        <v>43</v>
      </c>
      <c r="P56" s="179" t="b">
        <f>(IF(R5="Não",(IF(M13="Moradia Unifamiliar",H56*0.2,IF(M13="Anexo a Habitação ou Agricola",H56*0.2,IF(M13="Agro Pecuária",H56*0.2,IF(M13="Empreendimento Turístico",H56,IF(M13="Comércio e/ou Serviços",H56,IF(M13="Industria/Armazéns",H56,IF(M13="Bloco Hab./Hab. Coletiva",H56,""))))))))))</f>
        <v>0</v>
      </c>
      <c r="Q56" s="179"/>
      <c r="R56" s="51"/>
    </row>
    <row r="57" spans="1:26" hidden="1" outlineLevel="2" x14ac:dyDescent="0.25">
      <c r="A57" s="7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2" t="str">
        <f>IF(H56=0," ",IF(P57=H56/2,"Com dedução de 50%",IF(P57=H56*0.2,"Com dedução de 80%",IF(P57=H56*0.4,"Com dedução de 60%"," "))))</f>
        <v xml:space="preserve"> </v>
      </c>
      <c r="N57" s="2"/>
      <c r="O57" s="139"/>
      <c r="P57" s="182">
        <f>IF(H56=0,0,(IF(R6="Sim",(IF(M13="Moradia Unifamiliar",H56*0.5,IF(M13="Industria/Armazéns",H56*0.4,IF(M13="Bloco Hab./Hab. Coletiva",H56,IF(M13="Comércio e/ou Serviços",H56,IF(M13="Empreendimento Turístico",H56,"")))))))))</f>
        <v>0</v>
      </c>
      <c r="Q57" s="182"/>
    </row>
    <row r="58" spans="1:26" hidden="1" outlineLevel="2" x14ac:dyDescent="0.25">
      <c r="A58" s="91"/>
      <c r="B58" s="3"/>
      <c r="C58" s="3"/>
      <c r="D58" s="10"/>
      <c r="E58" s="10"/>
      <c r="L58" s="10"/>
      <c r="M58" s="3"/>
      <c r="N58" s="3"/>
      <c r="O58" s="3" t="s">
        <v>0</v>
      </c>
      <c r="P58" s="154" t="str">
        <f>IF(R5="sim",(IF(M13="Moradia Unifamiliar",H56*0.5,IF(M13="Industria ou Armazéns",H56*0.4,IF(M13="Bloco Hab.",H56,IF(M13="Comércio e/ou Serviços",H56,IF(M13="Anexo",H56*0.5)))))),"  ")</f>
        <v xml:space="preserve">  </v>
      </c>
      <c r="Q58" s="154"/>
      <c r="T58" s="1"/>
    </row>
    <row r="59" spans="1:26" hidden="1" outlineLevel="2" x14ac:dyDescent="0.25">
      <c r="A59" s="92"/>
      <c r="B59" s="3"/>
      <c r="C59" s="3"/>
      <c r="D59" s="10"/>
      <c r="E59" s="10"/>
      <c r="F59" s="10"/>
      <c r="G59" s="10"/>
      <c r="H59" s="3"/>
      <c r="I59" s="3"/>
      <c r="J59" s="3"/>
      <c r="K59" s="10"/>
      <c r="L59" s="10"/>
      <c r="M59" s="3"/>
      <c r="N59" s="3"/>
      <c r="O59" s="13"/>
      <c r="P59" s="151">
        <f>SUM(P56:Q57)</f>
        <v>0</v>
      </c>
      <c r="Q59" s="154"/>
      <c r="R59" s="52"/>
    </row>
    <row r="60" spans="1:26" hidden="1" outlineLevel="2" x14ac:dyDescent="0.25">
      <c r="A60" s="93"/>
      <c r="D60" s="3"/>
      <c r="E60" s="3"/>
      <c r="F60" t="s">
        <v>8</v>
      </c>
      <c r="G60" s="3"/>
      <c r="I60" t="s">
        <v>9</v>
      </c>
      <c r="M60" s="180" t="s">
        <v>40</v>
      </c>
      <c r="N60" s="180"/>
      <c r="O60" s="180"/>
      <c r="P60" s="180"/>
      <c r="Q60" s="49"/>
      <c r="R60" s="33"/>
    </row>
    <row r="61" spans="1:26" hidden="1" outlineLevel="2" x14ac:dyDescent="0.25">
      <c r="A61" s="69"/>
      <c r="B61" s="3"/>
      <c r="C61" s="3"/>
      <c r="D61" s="3"/>
      <c r="E61" s="16" t="s">
        <v>12</v>
      </c>
      <c r="F61" s="17">
        <f>IF(M13="Loteamento",0,IF(M13="Comércio e/ou Serviços",28,0))</f>
        <v>0</v>
      </c>
      <c r="G61" s="18" t="s">
        <v>13</v>
      </c>
      <c r="H61" s="14"/>
      <c r="I61" s="17">
        <f>IF(M13="Loteamento",0,IF(M13="Comércio e/ou Serviços",25,0))</f>
        <v>0</v>
      </c>
      <c r="J61" s="18" t="s">
        <v>13</v>
      </c>
      <c r="M61" s="42"/>
      <c r="N61" s="42"/>
      <c r="O61" s="43" t="s">
        <v>45</v>
      </c>
      <c r="P61" s="42" t="str">
        <f>IF(M10="","",(IF(M10="Espaços Centrais",0.015,IF(M10="Espaços Habitacionais Tipo I",0.015,IF(M10="Espaços Habitacionais Tipo II",0.008,IF(M10="Espaços Habitacionais Tipo III",0.004,0.008))))))</f>
        <v/>
      </c>
      <c r="Q61" s="32"/>
      <c r="R61" s="46"/>
    </row>
    <row r="62" spans="1:26" hidden="1" outlineLevel="2" x14ac:dyDescent="0.25">
      <c r="A62" s="69"/>
      <c r="B62" s="3"/>
      <c r="C62" s="3"/>
      <c r="D62" s="3"/>
      <c r="E62" s="16" t="s">
        <v>14</v>
      </c>
      <c r="F62" s="17">
        <f>IF(M13="Loteamento",0,(IF(M13="Industria/Armazéns",23,0)))</f>
        <v>0</v>
      </c>
      <c r="G62" s="18" t="s">
        <v>13</v>
      </c>
      <c r="H62" s="14"/>
      <c r="I62" s="17">
        <f>IF(M13="Loteamento",0,IF(M13="Industria/Armazéns",10,0))</f>
        <v>0</v>
      </c>
      <c r="J62" s="18" t="s">
        <v>13</v>
      </c>
      <c r="M62" s="44"/>
      <c r="N62" s="44"/>
      <c r="O62" s="43" t="s">
        <v>46</v>
      </c>
      <c r="P62" s="42">
        <v>2E-3</v>
      </c>
      <c r="Q62" s="32"/>
      <c r="R62" s="34"/>
    </row>
    <row r="63" spans="1:26" hidden="1" outlineLevel="2" x14ac:dyDescent="0.25">
      <c r="A63" s="69"/>
      <c r="B63" s="3"/>
      <c r="C63" s="3"/>
      <c r="D63" s="3"/>
      <c r="E63" s="16" t="s">
        <v>15</v>
      </c>
      <c r="F63" s="17">
        <f>IF(M13="Loteamento",0,IF(M13="Empreendimento Turístico",23,0))</f>
        <v>0</v>
      </c>
      <c r="G63" s="18" t="s">
        <v>13</v>
      </c>
      <c r="H63" s="14"/>
      <c r="I63" s="17">
        <f>IF(M13="Loteamento",0,IF(M13="Empreendimento Turístico",10,0))</f>
        <v>0</v>
      </c>
      <c r="J63" s="18" t="s">
        <v>13</v>
      </c>
      <c r="K63" s="14"/>
      <c r="R63" s="34"/>
    </row>
    <row r="64" spans="1:26" hidden="1" outlineLevel="2" x14ac:dyDescent="0.25">
      <c r="A64" s="69"/>
      <c r="B64" s="3"/>
      <c r="C64" s="3"/>
      <c r="D64" s="3"/>
      <c r="E64" s="16" t="s">
        <v>17</v>
      </c>
      <c r="F64" s="17">
        <f>IF(M13="Loteamento",0,IF(M13="Agro Pecuária",23,0))</f>
        <v>0</v>
      </c>
      <c r="G64" s="18" t="s">
        <v>13</v>
      </c>
      <c r="H64" s="14"/>
      <c r="I64" s="17">
        <f>IF(M13="Loteamento",0,IF(M13="Agro Pecuária",10,0))</f>
        <v>0</v>
      </c>
      <c r="J64" s="18" t="s">
        <v>13</v>
      </c>
      <c r="K64" s="14"/>
      <c r="O64" s="4" t="s">
        <v>89</v>
      </c>
      <c r="P64" s="151">
        <f>Q25+Q28+Q31+Q32+Q35</f>
        <v>0</v>
      </c>
      <c r="Q64" s="151"/>
      <c r="R64" s="34"/>
    </row>
    <row r="65" spans="1:18" hidden="1" outlineLevel="2" x14ac:dyDescent="0.25">
      <c r="A65" s="69"/>
      <c r="B65" s="3"/>
      <c r="C65" s="3"/>
      <c r="D65" s="3"/>
      <c r="E65" s="16" t="s">
        <v>18</v>
      </c>
      <c r="F65" s="17">
        <f>IF(M13="Loteamento",0,IF($M$13="Bloco Hab./Hab. Coletiva",28,0))</f>
        <v>0</v>
      </c>
      <c r="G65" s="18" t="s">
        <v>16</v>
      </c>
      <c r="H65" s="14"/>
      <c r="I65" s="17">
        <f>IF(M13="Loteamento",0,IF($M$13="Bloco Hab./Hab. Coletiva",35,0))</f>
        <v>0</v>
      </c>
      <c r="J65" s="18" t="s">
        <v>16</v>
      </c>
      <c r="O65" s="4" t="s">
        <v>88</v>
      </c>
      <c r="P65" s="88">
        <f>R22</f>
        <v>0</v>
      </c>
      <c r="R65" s="34"/>
    </row>
    <row r="66" spans="1:18" hidden="1" outlineLevel="2" x14ac:dyDescent="0.25">
      <c r="A66" s="69"/>
      <c r="B66" s="3"/>
      <c r="C66" s="3"/>
      <c r="D66" s="3"/>
      <c r="E66" s="16" t="s">
        <v>1</v>
      </c>
      <c r="F66" s="17">
        <f>IF(M13="Loteamento",0,IF($M13="Anexo a Habitação ou Agricola",28,0))</f>
        <v>0</v>
      </c>
      <c r="G66" s="18" t="s">
        <v>19</v>
      </c>
      <c r="H66" s="14"/>
      <c r="I66" s="17">
        <f>IF(M13="Loteamento",0,IF($M13="Anexo a Habitação ou Agricola",35,0))</f>
        <v>0</v>
      </c>
      <c r="J66" s="18" t="s">
        <v>19</v>
      </c>
      <c r="K66" s="14"/>
      <c r="R66" s="34"/>
    </row>
    <row r="67" spans="1:18" hidden="1" outlineLevel="2" x14ac:dyDescent="0.25">
      <c r="A67" s="69"/>
      <c r="B67" s="3"/>
      <c r="C67" s="3"/>
      <c r="D67" s="3"/>
      <c r="E67" s="16" t="s">
        <v>20</v>
      </c>
      <c r="F67" s="17">
        <f>IF(M13="Loteamento",0,IF(R5="Sim",0,(IF($M13="Moradia Unifamiliar",28,0))))</f>
        <v>0</v>
      </c>
      <c r="G67" s="14" t="s">
        <v>19</v>
      </c>
      <c r="H67" s="14"/>
      <c r="I67" s="17">
        <f>IF(M13="Loteamento",0,IF(R5="Sim",0,(IF($M13="Moradia Unifamiliar",35,0))))</f>
        <v>0</v>
      </c>
      <c r="J67" s="14" t="s">
        <v>19</v>
      </c>
      <c r="K67" s="14"/>
      <c r="O67" s="4" t="s">
        <v>10</v>
      </c>
      <c r="P67" s="154">
        <f>P20</f>
        <v>0</v>
      </c>
      <c r="Q67" s="154"/>
      <c r="R67" s="15" t="s">
        <v>11</v>
      </c>
    </row>
    <row r="68" spans="1:18" hidden="1" outlineLevel="2" x14ac:dyDescent="0.25">
      <c r="A68" s="69"/>
      <c r="B68" s="3"/>
      <c r="C68" s="3"/>
      <c r="D68" s="3"/>
      <c r="E68" s="16"/>
      <c r="F68" s="3"/>
      <c r="G68" s="3"/>
      <c r="H68" s="4"/>
      <c r="I68" s="3"/>
      <c r="K68" s="10" t="s">
        <v>8</v>
      </c>
      <c r="L68" s="10"/>
      <c r="M68" s="152" t="s">
        <v>21</v>
      </c>
      <c r="N68" s="152"/>
      <c r="P68" s="153" t="s">
        <v>22</v>
      </c>
      <c r="Q68" s="153"/>
      <c r="R68" s="20"/>
    </row>
    <row r="69" spans="1:18" hidden="1" outlineLevel="2" x14ac:dyDescent="0.25">
      <c r="A69" s="69"/>
      <c r="B69" s="3"/>
      <c r="C69" s="3"/>
      <c r="D69" s="3"/>
      <c r="E69" s="3"/>
      <c r="F69" s="3"/>
      <c r="G69" s="3"/>
      <c r="I69" s="4" t="s">
        <v>23</v>
      </c>
      <c r="J69" s="4" t="s">
        <v>24</v>
      </c>
      <c r="K69" s="86">
        <f>IF(M13="Comércio e/ou Serviços",P67*0.5283,IF(M13="Industria/Armazéns",P67*0.6969,IF(M13="Moradia Unifamiliar",P67*0.44445,IF(M13="Anexo a Habitação ou Agricola",P67*0.44444,IF(M13="Bloco Hab./Hab. Coletiva",P67*0.44444,IF(M13="Empreendimento Turístico",P67*0.6969,0))))))</f>
        <v>0</v>
      </c>
      <c r="L69" s="22" t="s">
        <v>11</v>
      </c>
      <c r="M69" s="155">
        <f>IF(M13="Comércio e/ou Serviços",P67*0.4717,IF(M13="Industria/Armazéns",P67*0.303,IF(M13="Moradia Unifamiliar",P67*0.55555,IF(M13="Anexo a Habitação ou Agricola",P67*0.55555,IF(M13="Bloco Hab./Hab. Coletiva",P67*0.55555,IF(M13="Empreendimento Turístico",P67*0.303,0))))))</f>
        <v>0</v>
      </c>
      <c r="N69" s="156"/>
      <c r="O69" s="22" t="s">
        <v>11</v>
      </c>
      <c r="P69" s="117">
        <f>K69+M69</f>
        <v>0</v>
      </c>
      <c r="Q69" s="117"/>
      <c r="R69" s="23" t="s">
        <v>11</v>
      </c>
    </row>
    <row r="70" spans="1:18" hidden="1" outlineLevel="2" x14ac:dyDescent="0.25">
      <c r="A70" s="69"/>
      <c r="C70" s="3"/>
      <c r="D70" s="4"/>
      <c r="E70" s="3"/>
      <c r="F70" s="3"/>
      <c r="G70" s="3"/>
      <c r="I70" s="4" t="s">
        <v>25</v>
      </c>
      <c r="J70" s="4" t="s">
        <v>26</v>
      </c>
      <c r="K70" s="21">
        <f>(SUM(F61:F64)*F56/100)+(SUM(F65)*F56/120)+(SUM(F66:F67)*R22)</f>
        <v>0</v>
      </c>
      <c r="L70" s="24" t="s">
        <v>11</v>
      </c>
      <c r="M70" s="155">
        <f>(SUM(I61:I64)*F56/100)+(SUM(I65)*F56/120)+(SUM(I66:I67)*R22)</f>
        <v>0</v>
      </c>
      <c r="N70" s="156"/>
      <c r="O70" s="24" t="s">
        <v>11</v>
      </c>
      <c r="P70" s="117">
        <f>K70+M70</f>
        <v>0</v>
      </c>
      <c r="Q70" s="117"/>
      <c r="R70" s="24" t="s">
        <v>11</v>
      </c>
    </row>
    <row r="71" spans="1:18" hidden="1" outlineLevel="2" x14ac:dyDescent="0.25">
      <c r="A71" s="69"/>
      <c r="B71" s="3"/>
      <c r="C71" s="3"/>
      <c r="D71" s="3"/>
      <c r="E71" s="3"/>
      <c r="F71" s="3"/>
      <c r="G71" s="3"/>
      <c r="I71" s="4" t="s">
        <v>27</v>
      </c>
      <c r="J71" s="4" t="s">
        <v>28</v>
      </c>
      <c r="K71" s="21">
        <f>IF(L20="Não contabilizada para cálculo de Taxa de Compensação",K70,(IF(K69&gt;K70,0,K70-K69)))</f>
        <v>0</v>
      </c>
      <c r="L71" s="21"/>
      <c r="M71" s="155">
        <f>IF(L20="Não contabilizada para cálculo de Taxa de Compensação",M70,(IF(M69&gt;M70,0,M70-M69)))</f>
        <v>0</v>
      </c>
      <c r="N71" s="156"/>
      <c r="O71" s="23" t="s">
        <v>11</v>
      </c>
      <c r="P71" s="117">
        <f>K71+M71</f>
        <v>0</v>
      </c>
      <c r="Q71" s="117"/>
      <c r="R71" s="23" t="s">
        <v>11</v>
      </c>
    </row>
    <row r="72" spans="1:18" hidden="1" outlineLevel="2" x14ac:dyDescent="0.25">
      <c r="A72" s="69"/>
      <c r="B72" s="3"/>
      <c r="C72" s="3"/>
      <c r="D72" s="3"/>
      <c r="E72" s="3"/>
      <c r="F72" s="3"/>
      <c r="G72" s="3"/>
      <c r="I72" s="4"/>
      <c r="J72" s="4"/>
      <c r="K72" s="11"/>
      <c r="L72" s="23"/>
      <c r="O72" s="4"/>
      <c r="R72" s="23"/>
    </row>
    <row r="73" spans="1:18" hidden="1" outlineLevel="2" x14ac:dyDescent="0.25">
      <c r="A73" s="69"/>
      <c r="B73" s="3"/>
      <c r="C73" s="3"/>
      <c r="D73" s="3"/>
      <c r="E73" s="3"/>
      <c r="F73" s="4" t="s">
        <v>29</v>
      </c>
      <c r="H73" s="4" t="s">
        <v>30</v>
      </c>
      <c r="I73" s="11">
        <f>IF(P69=0,0,P71*F56/P70)</f>
        <v>0</v>
      </c>
      <c r="J73" s="15" t="s">
        <v>11</v>
      </c>
    </row>
    <row r="74" spans="1:18" hidden="1" outlineLevel="2" x14ac:dyDescent="0.25">
      <c r="A74" s="69"/>
      <c r="B74" s="3"/>
      <c r="C74" s="3"/>
      <c r="D74" s="4"/>
      <c r="E74" s="4"/>
      <c r="F74" s="4" t="s">
        <v>32</v>
      </c>
      <c r="H74" s="4" t="s">
        <v>30</v>
      </c>
      <c r="I74" s="11">
        <f>IF(I73=0,F56,0)</f>
        <v>0</v>
      </c>
      <c r="J74" s="15" t="s">
        <v>11</v>
      </c>
      <c r="O74" s="25" t="s">
        <v>31</v>
      </c>
      <c r="P74" s="166">
        <f>P71</f>
        <v>0</v>
      </c>
      <c r="Q74" s="167"/>
      <c r="R74" s="15" t="s">
        <v>11</v>
      </c>
    </row>
    <row r="75" spans="1:18" hidden="1" outlineLevel="2" x14ac:dyDescent="0.25">
      <c r="A75" s="70"/>
      <c r="B75" s="3" t="s">
        <v>7</v>
      </c>
      <c r="C75" s="10"/>
      <c r="E75" s="3"/>
      <c r="F75" s="3"/>
      <c r="G75" s="1"/>
      <c r="I75" s="1"/>
      <c r="J75" s="27"/>
      <c r="K75" s="28"/>
      <c r="M75" s="29"/>
      <c r="N75" s="29"/>
      <c r="O75" s="30"/>
    </row>
    <row r="76" spans="1:18" hidden="1" outlineLevel="2" x14ac:dyDescent="0.25">
      <c r="A76" s="94"/>
      <c r="B76" s="26">
        <f>D56</f>
        <v>557.91</v>
      </c>
      <c r="C76" s="10" t="s">
        <v>5</v>
      </c>
      <c r="D76" s="10">
        <f>B56</f>
        <v>2E-3</v>
      </c>
      <c r="E76" s="10" t="s">
        <v>5</v>
      </c>
      <c r="F76" s="1" t="s">
        <v>33</v>
      </c>
      <c r="G76" s="1" t="s">
        <v>34</v>
      </c>
      <c r="H76" s="83">
        <f>IF(F56=0,0,(IF(P71&gt;0,IF(I73=0,I74,I73),0)))</f>
        <v>0</v>
      </c>
      <c r="I76" s="1" t="s">
        <v>35</v>
      </c>
      <c r="J76" s="83">
        <f>P74</f>
        <v>0</v>
      </c>
      <c r="K76" s="8" t="s">
        <v>36</v>
      </c>
      <c r="O76" s="12" t="s">
        <v>37</v>
      </c>
      <c r="P76" s="148" t="str">
        <f>IF(P16&gt;0,(IF(H76=0,0,B76*D76*(0.75*H76+0.25*J76))),"")</f>
        <v/>
      </c>
      <c r="Q76" s="149"/>
      <c r="R76" s="150"/>
    </row>
    <row r="77" spans="1:18" hidden="1" outlineLevel="2" x14ac:dyDescent="0.25">
      <c r="A77" s="70"/>
      <c r="B77" s="26"/>
      <c r="C77" s="10"/>
      <c r="D77" s="10"/>
      <c r="E77" s="10"/>
      <c r="F77" s="1"/>
      <c r="G77" s="1"/>
      <c r="H77" s="83"/>
      <c r="I77" s="1"/>
      <c r="J77" s="27"/>
      <c r="K77" s="19"/>
      <c r="L77" s="19"/>
      <c r="M77" s="19"/>
      <c r="N77" s="19"/>
      <c r="O77" s="31" t="str">
        <f>IF(P77&gt;0,"Desconto de","")</f>
        <v/>
      </c>
      <c r="P77" s="143">
        <f>IF(P16&gt;0,(B76*D76*(0.75*P16+0.25*P70)-P76),0)</f>
        <v>0</v>
      </c>
      <c r="Q77" s="143"/>
      <c r="R77" s="143"/>
    </row>
    <row r="78" spans="1:18" ht="26.25" hidden="1" outlineLevel="2" x14ac:dyDescent="0.4">
      <c r="A78" s="55" t="s">
        <v>70</v>
      </c>
      <c r="C78" s="10"/>
      <c r="D78" s="177" t="s">
        <v>92</v>
      </c>
      <c r="E78" s="177"/>
      <c r="G78" s="1"/>
      <c r="J78" s="27"/>
      <c r="K78" s="19"/>
      <c r="L78" s="19"/>
      <c r="M78" s="19"/>
      <c r="R78" s="103"/>
    </row>
    <row r="79" spans="1:18" hidden="1" outlineLevel="2" x14ac:dyDescent="0.25">
      <c r="A79"/>
      <c r="B79" s="4" t="s">
        <v>2</v>
      </c>
      <c r="C79" s="154">
        <v>557.91</v>
      </c>
      <c r="D79" s="154"/>
      <c r="E79" s="3"/>
      <c r="F79" s="3" t="s">
        <v>3</v>
      </c>
      <c r="G79" s="3"/>
      <c r="I79" s="8" t="s">
        <v>4</v>
      </c>
      <c r="O79" s="2"/>
      <c r="P79" s="9"/>
      <c r="Q79" s="9"/>
    </row>
    <row r="80" spans="1:18" hidden="1" outlineLevel="2" x14ac:dyDescent="0.25">
      <c r="A80" s="70"/>
      <c r="B80" s="10" t="str">
        <f>P83</f>
        <v/>
      </c>
      <c r="C80" s="10" t="s">
        <v>5</v>
      </c>
      <c r="D80" s="6">
        <f>C79</f>
        <v>557.91</v>
      </c>
      <c r="E80" s="10" t="s">
        <v>5</v>
      </c>
      <c r="F80" s="100">
        <f>P16</f>
        <v>0</v>
      </c>
      <c r="G80" s="10" t="s">
        <v>6</v>
      </c>
      <c r="H80" s="178" t="e">
        <f>D80*F80*B80</f>
        <v>#VALUE!</v>
      </c>
      <c r="I80" s="178"/>
      <c r="N80" s="2" t="e">
        <f>IF(H80=0," ",IF(P80=H80/2,"Com dedução de 50%",IF(P80=H80*0.2,"Dedução de 80%",IF(P80=H80*0.4,"Com dedução de 60%"," "))))</f>
        <v>#VALUE!</v>
      </c>
      <c r="O80" s="94" t="s">
        <v>43</v>
      </c>
      <c r="P80" s="179" t="e">
        <f>IF(M14="Moradias",H80*0.5,IF(M14="Industrial/Armazéns",H80*0.4,H80))</f>
        <v>#VALUE!</v>
      </c>
      <c r="Q80" s="179"/>
      <c r="R80" s="98"/>
    </row>
    <row r="81" spans="1:33" hidden="1" outlineLevel="2" x14ac:dyDescent="0.25">
      <c r="A81" s="7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2" t="e">
        <f>IF(H80=0," ",IF(P81=H80/2,"Com dedução de 50%",IF(P81=H80*0.2,"Com dedução de 80%",IF(P81=H80*0.4,"Com dedução de 60%"," "))))</f>
        <v>#VALUE!</v>
      </c>
      <c r="N81" s="2"/>
      <c r="O81" s="71"/>
    </row>
    <row r="82" spans="1:33" hidden="1" outlineLevel="2" x14ac:dyDescent="0.25">
      <c r="A82" s="93"/>
      <c r="D82" s="3"/>
      <c r="E82" s="3"/>
      <c r="F82" t="s">
        <v>8</v>
      </c>
      <c r="G82" s="3"/>
      <c r="I82" t="s">
        <v>9</v>
      </c>
      <c r="M82" s="180" t="s">
        <v>40</v>
      </c>
      <c r="N82" s="180"/>
      <c r="O82" s="180"/>
      <c r="P82" s="180"/>
      <c r="Q82" s="97"/>
      <c r="R82" s="52"/>
    </row>
    <row r="83" spans="1:33" hidden="1" outlineLevel="2" x14ac:dyDescent="0.25">
      <c r="A83" s="69"/>
      <c r="B83" s="3"/>
      <c r="C83" s="3"/>
      <c r="D83" s="3"/>
      <c r="E83" s="16" t="s">
        <v>12</v>
      </c>
      <c r="F83" s="17">
        <f>IF(M14="Comércio e/ou Serviços",28,0)</f>
        <v>0</v>
      </c>
      <c r="G83" s="18" t="s">
        <v>13</v>
      </c>
      <c r="H83" s="14"/>
      <c r="I83" s="17">
        <f>IF(M14="Comércio e/ou Serviços",25,0)</f>
        <v>0</v>
      </c>
      <c r="J83" s="18" t="s">
        <v>13</v>
      </c>
      <c r="M83" s="42"/>
      <c r="N83" s="42"/>
      <c r="O83" s="43" t="s">
        <v>45</v>
      </c>
      <c r="P83" s="42" t="str">
        <f>IF(M10="","",(IF(M10="Espaços Centrais",0.015,IF(M10="Espaços Habitacionais Tipo I",0.015,IF(M10="Espaços Habitacionais Tipo II",0.008,IF(M10="Espaços Habitacionais Tipo III",0.004,0.008))))))</f>
        <v/>
      </c>
      <c r="Q83" s="32"/>
      <c r="R83" s="52"/>
    </row>
    <row r="84" spans="1:33" hidden="1" outlineLevel="2" x14ac:dyDescent="0.25">
      <c r="A84" s="69"/>
      <c r="B84" s="3"/>
      <c r="C84" s="3"/>
      <c r="D84" s="3"/>
      <c r="E84" s="16" t="s">
        <v>14</v>
      </c>
      <c r="F84" s="17">
        <f>IF(M14="Industrial/Armazéns",23,0)</f>
        <v>0</v>
      </c>
      <c r="G84" s="18" t="s">
        <v>13</v>
      </c>
      <c r="H84" s="14"/>
      <c r="I84" s="17">
        <f>IF(M14="Industrial/Armazéns",10,0)</f>
        <v>0</v>
      </c>
      <c r="J84" s="18" t="s">
        <v>13</v>
      </c>
      <c r="M84" s="44"/>
      <c r="N84" s="44"/>
      <c r="O84" s="43" t="s">
        <v>46</v>
      </c>
      <c r="P84" s="42">
        <v>2E-3</v>
      </c>
      <c r="Q84" s="32"/>
      <c r="R84" s="52"/>
    </row>
    <row r="85" spans="1:33" hidden="1" outlineLevel="2" x14ac:dyDescent="0.25">
      <c r="A85" s="69"/>
      <c r="B85" s="3"/>
      <c r="C85" s="3"/>
      <c r="D85" s="3"/>
      <c r="E85" s="16" t="s">
        <v>15</v>
      </c>
      <c r="F85" s="17">
        <f>IF(M14="Empreendimento Turístico",23,0)</f>
        <v>0</v>
      </c>
      <c r="G85" s="18" t="s">
        <v>13</v>
      </c>
      <c r="H85" s="14"/>
      <c r="I85" s="17">
        <f>IF(M40="Empreendimento Turístico",10,0)</f>
        <v>0</v>
      </c>
      <c r="J85" s="18" t="s">
        <v>13</v>
      </c>
      <c r="K85" s="14"/>
      <c r="R85" s="52"/>
    </row>
    <row r="86" spans="1:33" hidden="1" outlineLevel="2" x14ac:dyDescent="0.25">
      <c r="A86" s="69"/>
      <c r="B86" s="3"/>
      <c r="C86" s="3"/>
      <c r="D86" s="3"/>
      <c r="E86" s="16" t="s">
        <v>17</v>
      </c>
      <c r="F86" s="17">
        <f>IF(M14="Agro Pecuária",23,0)</f>
        <v>0</v>
      </c>
      <c r="G86" s="18" t="s">
        <v>13</v>
      </c>
      <c r="H86" s="14"/>
      <c r="I86" s="17">
        <f>IF(M40="Agro Pecuária",10,0)</f>
        <v>0</v>
      </c>
      <c r="J86" s="18" t="s">
        <v>13</v>
      </c>
      <c r="K86" s="14"/>
      <c r="O86" s="4" t="s">
        <v>89</v>
      </c>
      <c r="P86" s="151"/>
      <c r="Q86" s="151"/>
      <c r="R86" s="52"/>
    </row>
    <row r="87" spans="1:33" hidden="1" outlineLevel="2" x14ac:dyDescent="0.25">
      <c r="A87" s="69"/>
      <c r="B87" s="3"/>
      <c r="C87" s="3"/>
      <c r="D87" s="3"/>
      <c r="E87" s="16" t="s">
        <v>18</v>
      </c>
      <c r="F87" s="17">
        <f>IF(M14="Bloco Hab./Hab. Coletiva",28,0)</f>
        <v>0</v>
      </c>
      <c r="G87" s="18" t="s">
        <v>16</v>
      </c>
      <c r="H87" s="14"/>
      <c r="I87" s="17">
        <f>IF($M$14="Bloco Hab./Hab. Coletiva",35,0)</f>
        <v>0</v>
      </c>
      <c r="J87" s="18" t="s">
        <v>16</v>
      </c>
      <c r="O87" s="4" t="s">
        <v>88</v>
      </c>
      <c r="P87" s="88">
        <f>P65</f>
        <v>0</v>
      </c>
      <c r="R87" s="52"/>
    </row>
    <row r="88" spans="1:33" hidden="1" outlineLevel="2" x14ac:dyDescent="0.25">
      <c r="A88" s="69"/>
      <c r="B88" s="3"/>
      <c r="C88" s="3"/>
      <c r="D88" s="3"/>
      <c r="E88" s="16" t="s">
        <v>1</v>
      </c>
      <c r="F88" s="17">
        <f>IF(M14="Anexo a Habitação ou Agricola",28,0)</f>
        <v>0</v>
      </c>
      <c r="G88" s="18" t="s">
        <v>19</v>
      </c>
      <c r="H88" s="14"/>
      <c r="I88" s="17">
        <f>IF(M14="Anexo a Habitação ou Agricola",35,0)</f>
        <v>0</v>
      </c>
      <c r="J88" s="18" t="s">
        <v>19</v>
      </c>
      <c r="K88" s="14"/>
      <c r="O88" s="4" t="s">
        <v>10</v>
      </c>
      <c r="P88" s="181">
        <f>P20</f>
        <v>0</v>
      </c>
      <c r="Q88" s="154"/>
      <c r="R88" s="15" t="s">
        <v>11</v>
      </c>
    </row>
    <row r="89" spans="1:33" hidden="1" outlineLevel="2" x14ac:dyDescent="0.25">
      <c r="A89" s="69"/>
      <c r="B89" s="3"/>
      <c r="C89" s="3"/>
      <c r="D89" s="3"/>
      <c r="E89" s="16" t="s">
        <v>20</v>
      </c>
      <c r="F89" s="17">
        <f>IF(M14="Moradias",28,0)</f>
        <v>0</v>
      </c>
      <c r="G89" s="14" t="s">
        <v>19</v>
      </c>
      <c r="H89" s="14"/>
      <c r="I89" s="17">
        <f>IF(M14="Moradias",35,0)</f>
        <v>0</v>
      </c>
      <c r="J89" s="14" t="s">
        <v>19</v>
      </c>
      <c r="K89" s="14"/>
    </row>
    <row r="90" spans="1:33" hidden="1" outlineLevel="2" x14ac:dyDescent="0.25">
      <c r="A90" s="69"/>
      <c r="B90" s="3"/>
      <c r="C90" s="3"/>
      <c r="D90" s="3"/>
      <c r="E90" s="16"/>
      <c r="F90" s="3"/>
      <c r="G90" s="3"/>
      <c r="H90" s="4"/>
      <c r="I90" s="3"/>
      <c r="K90" s="10" t="s">
        <v>8</v>
      </c>
      <c r="L90" s="10"/>
      <c r="M90" s="152" t="s">
        <v>21</v>
      </c>
      <c r="N90" s="152"/>
      <c r="P90" s="153" t="s">
        <v>22</v>
      </c>
      <c r="Q90" s="153"/>
      <c r="R90" s="20"/>
    </row>
    <row r="91" spans="1:33" hidden="1" outlineLevel="2" x14ac:dyDescent="0.25">
      <c r="A91" s="69"/>
      <c r="B91" s="3"/>
      <c r="C91" s="3"/>
      <c r="D91" s="3"/>
      <c r="E91" s="3"/>
      <c r="F91" s="3"/>
      <c r="G91" s="3"/>
      <c r="I91" s="4" t="s">
        <v>23</v>
      </c>
      <c r="J91" s="4" t="s">
        <v>24</v>
      </c>
      <c r="K91" s="101">
        <f>IF(M14="Comércio e/ou Serviços",P88*0.5283,IF(M14="Industrial/Armazéns",P88*0.6969,IF(M14="Moradias",P88*0.44445,IF(M14="Bloco hab./Hab. Coletiva",P88*0.44445,0))))</f>
        <v>0</v>
      </c>
      <c r="L91" s="22" t="s">
        <v>11</v>
      </c>
      <c r="M91" s="155">
        <f>IF(M14="Comércio e/ou Serviços",P88*0.4717,IF(M14="Industrial/Armazéns",P88*0.303,IF(M14="Moradias",P88*0.55555,IF(M14="Bloco hab./Hab. Coletiva",P88*0.55555,0))))</f>
        <v>0</v>
      </c>
      <c r="N91" s="156"/>
      <c r="O91" s="22" t="s">
        <v>11</v>
      </c>
      <c r="P91" s="117">
        <f>K91+M91</f>
        <v>0</v>
      </c>
      <c r="Q91" s="117"/>
      <c r="R91" s="23" t="s">
        <v>11</v>
      </c>
    </row>
    <row r="92" spans="1:33" ht="15" hidden="1" customHeight="1" outlineLevel="2" x14ac:dyDescent="0.25">
      <c r="A92" s="69"/>
      <c r="C92" s="3"/>
      <c r="D92" s="4"/>
      <c r="E92" s="3"/>
      <c r="F92" s="3"/>
      <c r="G92" s="3"/>
      <c r="I92" s="4" t="s">
        <v>25</v>
      </c>
      <c r="J92" s="4" t="s">
        <v>26</v>
      </c>
      <c r="K92" s="101">
        <f>(SUM(F83:F86)*F80/100)+(SUM(F87)*F80/120)+(SUM(F88:F89)*P87)</f>
        <v>0</v>
      </c>
      <c r="L92" s="24" t="s">
        <v>11</v>
      </c>
      <c r="M92" s="155">
        <f>(SUM(I83:I86)*F80/100)+(SUM(I87)*F80/120)+(SUM(I88:I89)*P87)</f>
        <v>0</v>
      </c>
      <c r="N92" s="156"/>
      <c r="O92" s="24" t="s">
        <v>11</v>
      </c>
      <c r="P92" s="117">
        <f>K92+M92</f>
        <v>0</v>
      </c>
      <c r="Q92" s="117"/>
      <c r="R92" s="24" t="s">
        <v>11</v>
      </c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</row>
    <row r="93" spans="1:33" ht="15" hidden="1" customHeight="1" outlineLevel="2" x14ac:dyDescent="0.25">
      <c r="A93" s="69"/>
      <c r="B93" s="3"/>
      <c r="C93" s="3"/>
      <c r="D93" s="3"/>
      <c r="E93" s="3"/>
      <c r="F93" s="3"/>
      <c r="G93" s="3"/>
      <c r="I93" s="4" t="s">
        <v>27</v>
      </c>
      <c r="J93" s="4" t="s">
        <v>28</v>
      </c>
      <c r="K93" s="101">
        <f>IF(L46="Não contabilizada para cálculo de Taxa de Compensação",K92,(IF(K91&gt;K92,0,K92-K91)))</f>
        <v>0</v>
      </c>
      <c r="L93" s="101"/>
      <c r="M93" s="155">
        <f>IF(L46="Não contabilizada para cálculo de Taxa de Compensação",M92,(IF(M91&gt;M92,0,M92-M91)))</f>
        <v>0</v>
      </c>
      <c r="N93" s="156"/>
      <c r="O93" s="23" t="s">
        <v>11</v>
      </c>
      <c r="P93" s="117">
        <f>K93+M93</f>
        <v>0</v>
      </c>
      <c r="Q93" s="117"/>
      <c r="R93" s="23" t="s">
        <v>11</v>
      </c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</row>
    <row r="94" spans="1:33" ht="15" hidden="1" customHeight="1" outlineLevel="2" x14ac:dyDescent="0.25">
      <c r="A94" s="69"/>
      <c r="B94" s="3"/>
      <c r="C94" s="3"/>
      <c r="D94" s="3"/>
      <c r="E94" s="3"/>
      <c r="F94" s="3"/>
      <c r="G94" s="3"/>
      <c r="I94" s="4"/>
      <c r="J94" s="4"/>
      <c r="K94" s="100"/>
      <c r="L94" s="23"/>
      <c r="O94" s="4"/>
      <c r="R94" s="23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</row>
    <row r="95" spans="1:33" hidden="1" outlineLevel="2" x14ac:dyDescent="0.25">
      <c r="A95" s="69"/>
      <c r="B95" s="3"/>
      <c r="C95" s="3"/>
      <c r="D95" s="3"/>
      <c r="E95" s="3"/>
      <c r="F95" s="4" t="s">
        <v>29</v>
      </c>
      <c r="H95" s="4" t="s">
        <v>30</v>
      </c>
      <c r="I95" s="100">
        <f>IF(P91=0,0,P93*F80/P92)</f>
        <v>0</v>
      </c>
      <c r="J95" s="15" t="s">
        <v>11</v>
      </c>
    </row>
    <row r="96" spans="1:33" ht="15" hidden="1" customHeight="1" outlineLevel="2" x14ac:dyDescent="0.25">
      <c r="A96" s="69"/>
      <c r="B96" s="3"/>
      <c r="C96" s="3"/>
      <c r="D96" s="4"/>
      <c r="E96" s="4"/>
      <c r="F96" s="4" t="s">
        <v>32</v>
      </c>
      <c r="H96" s="4" t="s">
        <v>30</v>
      </c>
      <c r="I96" s="100">
        <f>IF(I95=0,F80,0)</f>
        <v>0</v>
      </c>
      <c r="J96" s="15" t="s">
        <v>11</v>
      </c>
      <c r="O96" s="25" t="s">
        <v>31</v>
      </c>
      <c r="P96" s="166">
        <f>P93</f>
        <v>0</v>
      </c>
      <c r="Q96" s="167"/>
      <c r="R96" s="15" t="s">
        <v>11</v>
      </c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</row>
    <row r="97" spans="1:18" hidden="1" outlineLevel="2" x14ac:dyDescent="0.25">
      <c r="A97" s="3" t="s">
        <v>7</v>
      </c>
      <c r="B97" s="26"/>
      <c r="C97" s="10"/>
      <c r="D97" s="10"/>
      <c r="E97" s="10"/>
      <c r="F97" s="1"/>
      <c r="G97" s="1"/>
      <c r="I97" s="1"/>
      <c r="J97" s="27"/>
      <c r="K97" s="28"/>
      <c r="M97" s="29"/>
      <c r="N97" s="29"/>
      <c r="O97" s="30"/>
    </row>
    <row r="98" spans="1:18" hidden="1" outlineLevel="2" x14ac:dyDescent="0.25">
      <c r="A98" s="94"/>
      <c r="B98" s="26">
        <f>D80</f>
        <v>557.91</v>
      </c>
      <c r="C98" s="10" t="s">
        <v>5</v>
      </c>
      <c r="D98" s="10" t="str">
        <f>B80</f>
        <v/>
      </c>
      <c r="E98" s="10" t="s">
        <v>5</v>
      </c>
      <c r="F98" s="1" t="s">
        <v>33</v>
      </c>
      <c r="G98" s="1" t="s">
        <v>34</v>
      </c>
      <c r="H98" s="102">
        <f>IF(F80=0,0,(IF(P93&gt;0,IF(I95=0,I96,I95),0)))</f>
        <v>0</v>
      </c>
      <c r="I98" s="1" t="s">
        <v>35</v>
      </c>
      <c r="J98" s="100">
        <f>P96</f>
        <v>0</v>
      </c>
      <c r="K98" s="8" t="s">
        <v>36</v>
      </c>
      <c r="O98" s="12" t="s">
        <v>37</v>
      </c>
      <c r="P98" s="148" t="e">
        <f>B98*D98*(0.75*H98+0.25*J98)</f>
        <v>#VALUE!</v>
      </c>
      <c r="Q98" s="149"/>
      <c r="R98" s="150"/>
    </row>
    <row r="99" spans="1:18" hidden="1" outlineLevel="2" x14ac:dyDescent="0.25">
      <c r="A99" s="70"/>
      <c r="B99" s="26"/>
      <c r="C99" s="10"/>
      <c r="D99" s="10"/>
      <c r="E99" s="10"/>
      <c r="F99" s="1"/>
      <c r="G99" s="1"/>
      <c r="H99" s="100"/>
      <c r="I99" s="1"/>
      <c r="J99" s="27"/>
      <c r="K99" s="19"/>
      <c r="L99" s="19"/>
      <c r="M99" s="19"/>
      <c r="N99" s="19"/>
      <c r="O99" s="31" t="s">
        <v>81</v>
      </c>
      <c r="P99" s="143" t="e">
        <f>B98*D98*(0.75*P16+0.25*P92)-P98</f>
        <v>#VALUE!</v>
      </c>
      <c r="Q99" s="143"/>
      <c r="R99" s="143"/>
    </row>
    <row r="100" spans="1:18" hidden="1" outlineLevel="2" x14ac:dyDescent="0.25">
      <c r="A100" s="70"/>
      <c r="B100" s="26"/>
      <c r="C100" s="10"/>
      <c r="D100" s="10"/>
      <c r="E100" s="10"/>
      <c r="F100" s="1"/>
      <c r="G100" s="1"/>
      <c r="H100" s="100"/>
      <c r="I100" s="1"/>
      <c r="J100" s="27"/>
      <c r="K100" s="19"/>
      <c r="L100" s="19"/>
      <c r="M100" s="19"/>
      <c r="N100" s="19"/>
      <c r="O100" s="31"/>
      <c r="P100" s="103"/>
      <c r="Q100" s="103"/>
      <c r="R100" s="103"/>
    </row>
    <row r="101" spans="1:18" hidden="1" outlineLevel="2" x14ac:dyDescent="0.25">
      <c r="A101" s="70"/>
      <c r="B101" s="26"/>
      <c r="C101" s="10"/>
      <c r="D101" s="10"/>
      <c r="E101" s="10"/>
      <c r="F101" s="1"/>
      <c r="G101" s="1"/>
      <c r="H101" s="100"/>
      <c r="I101" s="1"/>
      <c r="J101" s="27"/>
      <c r="K101" s="19"/>
      <c r="L101" s="19"/>
      <c r="M101" s="19"/>
      <c r="N101" s="19"/>
      <c r="O101" s="31"/>
      <c r="P101" s="103"/>
      <c r="Q101" s="103"/>
      <c r="R101" s="103"/>
    </row>
    <row r="102" spans="1:18" hidden="1" outlineLevel="2" x14ac:dyDescent="0.25">
      <c r="A102" s="70"/>
      <c r="B102" s="26"/>
      <c r="C102" s="10"/>
      <c r="D102" s="45" t="s">
        <v>42</v>
      </c>
      <c r="E102" s="10"/>
      <c r="F102" s="1"/>
      <c r="G102" s="1"/>
      <c r="H102" s="11"/>
      <c r="I102" s="1"/>
      <c r="J102" s="27"/>
      <c r="K102" s="19"/>
      <c r="L102" s="19"/>
      <c r="M102" s="19"/>
      <c r="N102" s="19"/>
      <c r="O102" s="31"/>
      <c r="P102" s="34"/>
      <c r="Q102" s="48"/>
    </row>
    <row r="103" spans="1:18" hidden="1" outlineLevel="2" x14ac:dyDescent="0.25">
      <c r="A103" s="70"/>
      <c r="B103" s="26"/>
      <c r="C103" s="10"/>
      <c r="D103" s="105" t="s">
        <v>56</v>
      </c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34"/>
    </row>
    <row r="104" spans="1:18" hidden="1" outlineLevel="2" x14ac:dyDescent="0.25">
      <c r="A104" s="70"/>
      <c r="B104" s="26"/>
      <c r="C104" s="10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34"/>
    </row>
    <row r="105" spans="1:18" hidden="1" outlineLevel="2" x14ac:dyDescent="0.25">
      <c r="A105" s="70"/>
      <c r="B105" s="26"/>
      <c r="C105" s="10"/>
      <c r="D105" s="105" t="s">
        <v>51</v>
      </c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34"/>
    </row>
    <row r="106" spans="1:18" hidden="1" outlineLevel="2" x14ac:dyDescent="0.25">
      <c r="A106" s="70"/>
      <c r="B106" s="26"/>
      <c r="C106" s="10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34"/>
      <c r="Q106" s="48"/>
    </row>
    <row r="107" spans="1:18" hidden="1" outlineLevel="2" x14ac:dyDescent="0.25">
      <c r="A107" s="70"/>
      <c r="B107" s="26"/>
      <c r="C107" s="10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34"/>
      <c r="Q107" s="48"/>
    </row>
    <row r="108" spans="1:18" hidden="1" outlineLevel="2" x14ac:dyDescent="0.25">
      <c r="A108" s="70"/>
      <c r="B108" s="26"/>
      <c r="C108" s="10"/>
      <c r="D108" s="105" t="s">
        <v>72</v>
      </c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52"/>
      <c r="Q108" s="52"/>
    </row>
    <row r="109" spans="1:18" hidden="1" outlineLevel="2" x14ac:dyDescent="0.25">
      <c r="A109" s="70"/>
      <c r="B109" s="26"/>
      <c r="C109" s="10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52"/>
      <c r="Q109" s="52"/>
    </row>
    <row r="110" spans="1:18" hidden="1" outlineLevel="2" x14ac:dyDescent="0.25">
      <c r="A110" s="70"/>
      <c r="B110" s="26"/>
      <c r="C110" s="10"/>
      <c r="D110" s="105" t="s">
        <v>90</v>
      </c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52"/>
      <c r="Q110" s="52"/>
    </row>
    <row r="111" spans="1:18" hidden="1" outlineLevel="2" x14ac:dyDescent="0.25">
      <c r="A111" s="70"/>
      <c r="B111" s="26"/>
      <c r="C111" s="10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52"/>
      <c r="Q111" s="52"/>
    </row>
    <row r="112" spans="1:18" hidden="1" outlineLevel="2" x14ac:dyDescent="0.25">
      <c r="A112" s="70"/>
      <c r="B112" s="26"/>
      <c r="C112" s="10"/>
      <c r="D112" s="10"/>
      <c r="E112" s="10"/>
      <c r="F112" s="1"/>
      <c r="G112" s="1"/>
      <c r="H112" s="100"/>
      <c r="I112" s="1"/>
      <c r="J112" s="27"/>
      <c r="K112" s="19"/>
      <c r="L112" s="19"/>
      <c r="M112" s="19"/>
      <c r="N112" s="19"/>
      <c r="O112" s="31"/>
      <c r="P112" s="52"/>
      <c r="Q112" s="52"/>
    </row>
    <row r="113" spans="1:17" ht="18.75" hidden="1" customHeight="1" outlineLevel="1" x14ac:dyDescent="0.25">
      <c r="A113" s="70"/>
      <c r="B113" s="26"/>
      <c r="C113" s="10"/>
      <c r="D113" s="45" t="s">
        <v>44</v>
      </c>
      <c r="E113" s="10"/>
      <c r="F113" s="1"/>
      <c r="G113" s="1"/>
      <c r="H113" s="11"/>
      <c r="I113" s="1"/>
      <c r="J113" s="27"/>
      <c r="K113" s="19"/>
      <c r="L113" s="19"/>
      <c r="M113" s="19"/>
      <c r="N113" s="19"/>
      <c r="O113" s="31"/>
      <c r="P113" s="34"/>
      <c r="Q113" s="48"/>
    </row>
    <row r="114" spans="1:17" hidden="1" outlineLevel="1" x14ac:dyDescent="0.25">
      <c r="A114" s="70"/>
      <c r="B114" s="26"/>
      <c r="C114" s="10"/>
      <c r="D114" s="157" t="s">
        <v>53</v>
      </c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9"/>
      <c r="P114" s="34"/>
      <c r="Q114" s="48"/>
    </row>
    <row r="115" spans="1:17" hidden="1" outlineLevel="1" x14ac:dyDescent="0.25">
      <c r="A115" s="70"/>
      <c r="B115" s="26"/>
      <c r="C115" s="10"/>
      <c r="D115" s="160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2"/>
      <c r="P115" s="34"/>
      <c r="Q115" s="48"/>
    </row>
    <row r="116" spans="1:17" hidden="1" outlineLevel="1" x14ac:dyDescent="0.25">
      <c r="A116" s="70"/>
      <c r="B116" s="26"/>
      <c r="C116" s="10"/>
      <c r="D116" s="163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5"/>
      <c r="P116" s="34"/>
      <c r="Q116" s="48"/>
    </row>
    <row r="117" spans="1:17" hidden="1" outlineLevel="1" x14ac:dyDescent="0.25">
      <c r="A117" s="70"/>
      <c r="B117" s="26"/>
      <c r="C117" s="10"/>
      <c r="D117" s="157" t="s">
        <v>74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9"/>
      <c r="P117" s="48"/>
      <c r="Q117" s="48"/>
    </row>
    <row r="118" spans="1:17" hidden="1" outlineLevel="1" x14ac:dyDescent="0.25">
      <c r="A118" s="70"/>
      <c r="B118" s="26"/>
      <c r="C118" s="10"/>
      <c r="D118" s="160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2"/>
      <c r="P118" s="52"/>
      <c r="Q118" s="52"/>
    </row>
    <row r="119" spans="1:17" hidden="1" outlineLevel="1" x14ac:dyDescent="0.25">
      <c r="A119" s="70"/>
      <c r="B119" s="26"/>
      <c r="C119" s="10"/>
      <c r="D119" s="163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5"/>
      <c r="P119" s="52"/>
      <c r="Q119" s="52"/>
    </row>
    <row r="120" spans="1:17" hidden="1" outlineLevel="1" x14ac:dyDescent="0.25">
      <c r="A120" s="70"/>
      <c r="B120" s="26"/>
      <c r="C120" s="10"/>
      <c r="D120" s="157" t="s">
        <v>93</v>
      </c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9"/>
      <c r="P120" s="52"/>
      <c r="Q120" s="52"/>
    </row>
    <row r="121" spans="1:17" hidden="1" outlineLevel="1" x14ac:dyDescent="0.25">
      <c r="A121" s="70"/>
      <c r="B121" s="26"/>
      <c r="C121" s="10"/>
      <c r="D121" s="160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2"/>
      <c r="P121" s="52"/>
      <c r="Q121" s="52"/>
    </row>
    <row r="122" spans="1:17" hidden="1" outlineLevel="1" x14ac:dyDescent="0.25">
      <c r="A122" s="70"/>
      <c r="B122" s="26"/>
      <c r="C122" s="10"/>
      <c r="D122" s="163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5"/>
      <c r="P122" s="52"/>
      <c r="Q122" s="52"/>
    </row>
    <row r="123" spans="1:17" hidden="1" outlineLevel="1" x14ac:dyDescent="0.25">
      <c r="A123" s="70"/>
      <c r="B123" s="26"/>
      <c r="C123" s="10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52"/>
      <c r="Q123" s="52"/>
    </row>
    <row r="124" spans="1:17" hidden="1" outlineLevel="1" x14ac:dyDescent="0.25">
      <c r="A124" s="70"/>
      <c r="B124" s="26"/>
      <c r="C124" s="10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52"/>
      <c r="Q124" s="52"/>
    </row>
    <row r="125" spans="1:17" hidden="1" outlineLevel="1" x14ac:dyDescent="0.25">
      <c r="A125" s="70"/>
      <c r="B125" s="26"/>
      <c r="C125" s="10"/>
      <c r="D125" s="45" t="s">
        <v>41</v>
      </c>
      <c r="F125" s="1"/>
      <c r="G125" s="1"/>
      <c r="H125" s="11"/>
      <c r="I125" s="1"/>
      <c r="J125" s="27"/>
      <c r="K125" s="19"/>
      <c r="L125" s="19"/>
      <c r="M125" s="19"/>
      <c r="N125" s="19"/>
      <c r="O125" s="31"/>
      <c r="P125" s="33"/>
      <c r="Q125" s="48"/>
    </row>
    <row r="126" spans="1:17" hidden="1" outlineLevel="1" x14ac:dyDescent="0.25">
      <c r="A126" s="70"/>
      <c r="B126" s="26"/>
      <c r="C126" s="10"/>
      <c r="D126" s="105" t="s">
        <v>75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33"/>
      <c r="Q126" s="48"/>
    </row>
    <row r="127" spans="1:17" hidden="1" outlineLevel="1" x14ac:dyDescent="0.25">
      <c r="A127" s="70"/>
      <c r="B127" s="26"/>
      <c r="C127" s="10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33"/>
      <c r="Q127" s="48"/>
    </row>
    <row r="128" spans="1:17" hidden="1" outlineLevel="1" x14ac:dyDescent="0.25">
      <c r="A128" s="90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50"/>
      <c r="Q128" s="50"/>
    </row>
    <row r="129" spans="1:17" hidden="1" outlineLevel="1" x14ac:dyDescent="0.25">
      <c r="A129" s="90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50"/>
      <c r="Q129" s="50"/>
    </row>
    <row r="130" spans="1:17" hidden="1" outlineLevel="1" x14ac:dyDescent="0.25">
      <c r="D130" s="105" t="s">
        <v>57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</row>
    <row r="131" spans="1:17" hidden="1" outlineLevel="1" x14ac:dyDescent="0.25"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</row>
    <row r="132" spans="1:17" hidden="1" outlineLevel="1" x14ac:dyDescent="0.25"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</row>
    <row r="133" spans="1:17" hidden="1" outlineLevel="1" x14ac:dyDescent="0.25">
      <c r="D133" s="105" t="s">
        <v>58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1:17" hidden="1" outlineLevel="1" x14ac:dyDescent="0.25"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</row>
    <row r="135" spans="1:17" hidden="1" outlineLevel="1" x14ac:dyDescent="0.25"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</row>
    <row r="136" spans="1:17" hidden="1" outlineLevel="1" x14ac:dyDescent="0.25">
      <c r="D136" s="105" t="s">
        <v>59</v>
      </c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</row>
    <row r="137" spans="1:17" hidden="1" outlineLevel="1" x14ac:dyDescent="0.25"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</row>
    <row r="138" spans="1:17" hidden="1" outlineLevel="1" x14ac:dyDescent="0.25">
      <c r="D138" s="105" t="s">
        <v>79</v>
      </c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</row>
    <row r="139" spans="1:17" hidden="1" outlineLevel="1" x14ac:dyDescent="0.25"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</row>
    <row r="140" spans="1:17" hidden="1" outlineLevel="1" x14ac:dyDescent="0.25">
      <c r="D140" s="105" t="s">
        <v>95</v>
      </c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</row>
    <row r="141" spans="1:17" hidden="1" outlineLevel="1" x14ac:dyDescent="0.25"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</row>
    <row r="142" spans="1:17" ht="28.5" hidden="1" customHeight="1" outlineLevel="1" x14ac:dyDescent="0.25">
      <c r="D142" s="105" t="s">
        <v>96</v>
      </c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</row>
    <row r="143" spans="1:17" hidden="1" outlineLevel="1" x14ac:dyDescent="0.25"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</row>
    <row r="144" spans="1:17" hidden="1" outlineLevel="1" x14ac:dyDescent="0.25"/>
    <row r="145" collapsed="1" x14ac:dyDescent="0.25"/>
    <row r="150" ht="14.25" customHeight="1" x14ac:dyDescent="0.25"/>
  </sheetData>
  <sheetProtection algorithmName="SHA-512" hashValue="XmHm1+gXP6nO+ZRkNfNpiLsgmVA+I4SqYy/JheMqLsowNbrWlbiZPDIqvAPQfKjNPmwDzX7ZerMmPPpEE5CvNw==" saltValue="ZWi0t8/NPKXYct34aqdsJw==" spinCount="100000" sheet="1" objects="1" scenarios="1"/>
  <dataConsolidate/>
  <mergeCells count="122">
    <mergeCell ref="W53:X53"/>
    <mergeCell ref="N31:O31"/>
    <mergeCell ref="P20:R20"/>
    <mergeCell ref="M13:S13"/>
    <mergeCell ref="P16:R16"/>
    <mergeCell ref="R5:S5"/>
    <mergeCell ref="R8:S8"/>
    <mergeCell ref="B5:Q5"/>
    <mergeCell ref="B6:Q6"/>
    <mergeCell ref="J10:L10"/>
    <mergeCell ref="B10:I10"/>
    <mergeCell ref="B11:I11"/>
    <mergeCell ref="Q25:S25"/>
    <mergeCell ref="O46:S46"/>
    <mergeCell ref="O53:S53"/>
    <mergeCell ref="O39:S39"/>
    <mergeCell ref="O40:S40"/>
    <mergeCell ref="O41:S41"/>
    <mergeCell ref="Q43:S43"/>
    <mergeCell ref="R44:S44"/>
    <mergeCell ref="B50:P50"/>
    <mergeCell ref="B13:I13"/>
    <mergeCell ref="J11:L11"/>
    <mergeCell ref="M11:S11"/>
    <mergeCell ref="D136:O137"/>
    <mergeCell ref="D130:O132"/>
    <mergeCell ref="D126:O129"/>
    <mergeCell ref="D120:O122"/>
    <mergeCell ref="D117:O119"/>
    <mergeCell ref="M60:P60"/>
    <mergeCell ref="H56:I56"/>
    <mergeCell ref="P67:Q67"/>
    <mergeCell ref="P56:Q56"/>
    <mergeCell ref="P57:Q57"/>
    <mergeCell ref="P58:Q58"/>
    <mergeCell ref="P99:R99"/>
    <mergeCell ref="D110:O111"/>
    <mergeCell ref="C79:D79"/>
    <mergeCell ref="H80:I80"/>
    <mergeCell ref="P80:Q80"/>
    <mergeCell ref="M82:P82"/>
    <mergeCell ref="P86:Q86"/>
    <mergeCell ref="P88:Q88"/>
    <mergeCell ref="M90:N90"/>
    <mergeCell ref="M93:N93"/>
    <mergeCell ref="P93:Q93"/>
    <mergeCell ref="P96:Q96"/>
    <mergeCell ref="P98:R98"/>
    <mergeCell ref="D103:O104"/>
    <mergeCell ref="P90:Q90"/>
    <mergeCell ref="M91:N91"/>
    <mergeCell ref="P91:Q91"/>
    <mergeCell ref="M92:N92"/>
    <mergeCell ref="P92:Q92"/>
    <mergeCell ref="H3:R3"/>
    <mergeCell ref="R6:S6"/>
    <mergeCell ref="N8:Q8"/>
    <mergeCell ref="I8:K8"/>
    <mergeCell ref="M10:S10"/>
    <mergeCell ref="P29:Q29"/>
    <mergeCell ref="D78:E78"/>
    <mergeCell ref="J13:L13"/>
    <mergeCell ref="H25:J25"/>
    <mergeCell ref="P18:R18"/>
    <mergeCell ref="B16:O16"/>
    <mergeCell ref="Q28:S28"/>
    <mergeCell ref="B37:S37"/>
    <mergeCell ref="Q35:S35"/>
    <mergeCell ref="B34:S34"/>
    <mergeCell ref="N28:O28"/>
    <mergeCell ref="Q50:S50"/>
    <mergeCell ref="J14:L14"/>
    <mergeCell ref="M14:O14"/>
    <mergeCell ref="D54:E54"/>
    <mergeCell ref="D138:O139"/>
    <mergeCell ref="D108:O109"/>
    <mergeCell ref="B39:N41"/>
    <mergeCell ref="B46:N48"/>
    <mergeCell ref="O43:P43"/>
    <mergeCell ref="B43:N44"/>
    <mergeCell ref="B53:N53"/>
    <mergeCell ref="D133:O135"/>
    <mergeCell ref="O56:O57"/>
    <mergeCell ref="O48:S48"/>
    <mergeCell ref="P77:R77"/>
    <mergeCell ref="O47:P47"/>
    <mergeCell ref="Q47:S47"/>
    <mergeCell ref="P76:R76"/>
    <mergeCell ref="P64:Q64"/>
    <mergeCell ref="M68:N68"/>
    <mergeCell ref="P68:Q68"/>
    <mergeCell ref="P59:Q59"/>
    <mergeCell ref="M70:N70"/>
    <mergeCell ref="D114:O116"/>
    <mergeCell ref="D105:O107"/>
    <mergeCell ref="P74:Q74"/>
    <mergeCell ref="M69:N69"/>
    <mergeCell ref="M71:N71"/>
    <mergeCell ref="D140:O141"/>
    <mergeCell ref="D142:O143"/>
    <mergeCell ref="U53:V53"/>
    <mergeCell ref="B8:G8"/>
    <mergeCell ref="B20:J20"/>
    <mergeCell ref="L20:O20"/>
    <mergeCell ref="B18:J18"/>
    <mergeCell ref="L18:O18"/>
    <mergeCell ref="N32:O32"/>
    <mergeCell ref="N35:O35"/>
    <mergeCell ref="B24:S24"/>
    <mergeCell ref="B27:S27"/>
    <mergeCell ref="Q31:S31"/>
    <mergeCell ref="Q32:S32"/>
    <mergeCell ref="B30:S30"/>
    <mergeCell ref="P69:Q69"/>
    <mergeCell ref="P70:Q70"/>
    <mergeCell ref="P71:Q71"/>
    <mergeCell ref="K28:L28"/>
    <mergeCell ref="K31:L31"/>
    <mergeCell ref="K32:L32"/>
    <mergeCell ref="K35:L35"/>
    <mergeCell ref="N25:O25"/>
    <mergeCell ref="K25:L25"/>
  </mergeCells>
  <conditionalFormatting sqref="R45">
    <cfRule type="cellIs" dxfId="1" priority="4" operator="equal">
      <formula>"Falta indicar o n.º de Fogos"</formula>
    </cfRule>
    <cfRule type="cellIs" dxfId="0" priority="5" operator="equal">
      <formula>"Indique o n.º de Fogos"</formula>
    </cfRule>
  </conditionalFormatting>
  <dataValidations count="5">
    <dataValidation type="list" allowBlank="1" showInputMessage="1" showErrorMessage="1" sqref="R5:R6 L8 R8">
      <formula1>"Sim, Não"</formula1>
    </dataValidation>
    <dataValidation type="list" allowBlank="1" showInputMessage="1" showErrorMessage="1" sqref="M11">
      <formula1>"Espaços Agrícolas, Espaços Florestais, Espaços Naturais, Recursos Energéticos e Geológicos, Aglomerados Rurais, Áreas de Edificação Dispersa, Espaços destinados a Equipamentos,"</formula1>
    </dataValidation>
    <dataValidation type="list" allowBlank="1" showInputMessage="1" showErrorMessage="1" sqref="M10">
      <formula1>"Espaços Centrais, Espaços Habitacionais Tipo I, Espaços Habitacionais Tipo II, Espaços Habitacionais Tipo III, Espaços Urbanos Baixa Densidade, Espaços de Atividades Económicas, Espaços de Uso Especial,"</formula1>
    </dataValidation>
    <dataValidation type="list" allowBlank="1" showInputMessage="1" showErrorMessage="1" sqref="M13:S13">
      <formula1>"Moradia Unifamiliar, Muros de Vedação, Anexo a Habitação ou Agricola, Bloco Hab./Hab. Coletiva, Empreendimento Turístico, Comércio e/ou Serviços, Industria/Armazéns, Agro Pecuária, Piscina, Loteamento"</formula1>
    </dataValidation>
    <dataValidation type="list" allowBlank="1" showInputMessage="1" showErrorMessage="1" sqref="M14">
      <formula1>"Moradias,Bloco hab./Hab. Coletiva, Industrial/Armazéns, Comércio e/ou serviços"</formula1>
    </dataValidation>
  </dataValidations>
  <pageMargins left="0.7" right="0.7" top="0.75" bottom="0.75" header="0.3" footer="0.3"/>
  <pageSetup paperSize="9" scale="63" orientation="portrait" r:id="rId1"/>
  <rowBreaks count="2" manualBreakCount="2">
    <brk id="53" max="19" man="1"/>
    <brk id="100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1</vt:i4>
      </vt:variant>
    </vt:vector>
  </HeadingPairs>
  <TitlesOfParts>
    <vt:vector size="3" baseType="lpstr">
      <vt:lpstr>Mar</vt:lpstr>
      <vt:lpstr>Folha1</vt:lpstr>
      <vt:lpstr>Mar!Área_de_Impressão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 GIRAO</dc:creator>
  <cp:lastModifiedBy>RUI GIRAO</cp:lastModifiedBy>
  <cp:lastPrinted>2025-03-07T10:24:35Z</cp:lastPrinted>
  <dcterms:created xsi:type="dcterms:W3CDTF">2024-01-03T11:08:31Z</dcterms:created>
  <dcterms:modified xsi:type="dcterms:W3CDTF">2025-03-26T17:21:12Z</dcterms:modified>
</cp:coreProperties>
</file>